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863" firstSheet="3" activeTab="6"/>
  </bookViews>
  <sheets>
    <sheet name="000000" sheetId="1" state="veryHidden" r:id="rId1"/>
    <sheet name="報道局宛" sheetId="2" r:id="rId2"/>
    <sheet name="送り状" sheetId="3" r:id="rId3"/>
    <sheet name="一覧" sheetId="4" r:id="rId4"/>
    <sheet name="Sheet1" sheetId="5" r:id="rId5"/>
    <sheet name="組合せ" sheetId="6" r:id="rId6"/>
    <sheet name="結果" sheetId="7" r:id="rId7"/>
    <sheet name="1日-1" sheetId="8" r:id="rId8"/>
    <sheet name="1日-2" sheetId="9" r:id="rId9"/>
    <sheet name="1日-3" sheetId="10" r:id="rId10"/>
    <sheet name="2日-1" sheetId="11" r:id="rId11"/>
    <sheet name="2日-2" sheetId="12" r:id="rId12"/>
    <sheet name="記録→" sheetId="13" r:id="rId13"/>
    <sheet name="男決勝" sheetId="14" r:id="rId14"/>
    <sheet name="女決勝" sheetId="15" r:id="rId15"/>
  </sheets>
  <definedNames>
    <definedName name="_xlnm.Print_Area" localSheetId="7">'1日-1'!$B$1:$U$28</definedName>
    <definedName name="_xlnm.Print_Area" localSheetId="8">'1日-2'!$B$1:$U$28</definedName>
    <definedName name="_xlnm.Print_Area" localSheetId="9">'1日-3'!$B$1:$U$28</definedName>
    <definedName name="_xlnm.Print_Area" localSheetId="10">'2日-1'!$B$1:$U$19</definedName>
    <definedName name="_xlnm.Print_Area" localSheetId="11">'2日-2'!$B$1:$U$37</definedName>
    <definedName name="_xlnm.Print_Area" localSheetId="14">'女決勝'!$A:$AB</definedName>
    <definedName name="_xlnm.Print_Area" localSheetId="2">'送り状'!$A$1:$J$47</definedName>
    <definedName name="_xlnm.Print_Area" localSheetId="13">'男決勝'!$A$1:$AB$28</definedName>
    <definedName name="_xlnm.Print_Area" localSheetId="1">'報道局宛'!$A$2:$J$32</definedName>
    <definedName name="Z_68D0AB5C_EB82_4BBB_BB9B_D56BC1B30102_.wvu.PrintArea" localSheetId="7" hidden="1">'1日-1'!$B$1:$T$34</definedName>
    <definedName name="Z_68D0AB5C_EB82_4BBB_BB9B_D56BC1B30102_.wvu.PrintArea" localSheetId="8" hidden="1">'1日-2'!$B$1:$T$29</definedName>
    <definedName name="Z_68D0AB5C_EB82_4BBB_BB9B_D56BC1B30102_.wvu.PrintArea" localSheetId="9" hidden="1">'1日-3'!$B$1:$T$29</definedName>
    <definedName name="Z_68D0AB5C_EB82_4BBB_BB9B_D56BC1B30102_.wvu.PrintArea" localSheetId="10" hidden="1">'2日-1'!$A$1:$T$32</definedName>
    <definedName name="Z_68D0AB5C_EB82_4BBB_BB9B_D56BC1B30102_.wvu.PrintArea" localSheetId="11" hidden="1">'2日-2'!$B$1:$T$24</definedName>
    <definedName name="Z_68D0AB5C_EB82_4BBB_BB9B_D56BC1B30102_.wvu.PrintArea" localSheetId="2" hidden="1">'送り状'!$A$1:$L$27</definedName>
  </definedNames>
  <calcPr fullCalcOnLoad="1"/>
</workbook>
</file>

<file path=xl/sharedStrings.xml><?xml version="1.0" encoding="utf-8"?>
<sst xmlns="http://schemas.openxmlformats.org/spreadsheetml/2006/main" count="712" uniqueCount="396">
  <si>
    <t>Ａ</t>
  </si>
  <si>
    <t>草津東</t>
  </si>
  <si>
    <t>栗東</t>
  </si>
  <si>
    <t>滋賀学園</t>
  </si>
  <si>
    <t>国際情報</t>
  </si>
  <si>
    <t>高島</t>
  </si>
  <si>
    <t>水口</t>
  </si>
  <si>
    <t>石山</t>
  </si>
  <si>
    <t>北大津</t>
  </si>
  <si>
    <t>大津</t>
  </si>
  <si>
    <t>甲西</t>
  </si>
  <si>
    <t>大津商業</t>
  </si>
  <si>
    <t>５回コールド</t>
  </si>
  <si>
    <t>６回コールド</t>
  </si>
  <si>
    <t>　</t>
  </si>
  <si>
    <t>⑤</t>
  </si>
  <si>
    <t>⑥</t>
  </si>
  <si>
    <t>⑧</t>
  </si>
  <si>
    <t>⑨</t>
  </si>
  <si>
    <t>⑩</t>
  </si>
  <si>
    <t>　</t>
  </si>
  <si>
    <t>報告時刻</t>
  </si>
  <si>
    <t>報告者名</t>
  </si>
  <si>
    <t>時</t>
  </si>
  <si>
    <t>分</t>
  </si>
  <si>
    <t xml:space="preserve">報告者連絡先（TEL)  </t>
  </si>
  <si>
    <t>（別紙１）</t>
  </si>
  <si>
    <t>送り状</t>
  </si>
  <si>
    <t>○</t>
  </si>
  <si>
    <t>春季総体　　結果</t>
  </si>
  <si>
    <t>（いづれかに○印）</t>
  </si>
  <si>
    <t>秋季総体　　結果</t>
  </si>
  <si>
    <t>ソフトボール</t>
  </si>
  <si>
    <t>（携帯電話番号）</t>
  </si>
  <si>
    <t xml:space="preserve">専門部委員長連絡先  </t>
  </si>
  <si>
    <t>さしさわりがなければ番号をお知らせ下さい。</t>
  </si>
  <si>
    <t>競 技 名</t>
  </si>
  <si>
    <t>会 場 名</t>
  </si>
  <si>
    <t>主審</t>
  </si>
  <si>
    <t>塁審</t>
  </si>
  <si>
    <t>　</t>
  </si>
  <si>
    <t>（FAX　　０７７－５２２－６９０２）</t>
  </si>
  <si>
    <t>副審</t>
  </si>
  <si>
    <t>八日市南</t>
  </si>
  <si>
    <t>第１試合</t>
  </si>
  <si>
    <t>大 会 名</t>
  </si>
  <si>
    <t>第１日目</t>
  </si>
  <si>
    <t>期   日</t>
  </si>
  <si>
    <t xml:space="preserve"> </t>
  </si>
  <si>
    <t>チーム名</t>
  </si>
  <si>
    <t>計</t>
  </si>
  <si>
    <t xml:space="preserve"> </t>
  </si>
  <si>
    <t>第２試合</t>
  </si>
  <si>
    <t>B</t>
  </si>
  <si>
    <t>C</t>
  </si>
  <si>
    <t>D</t>
  </si>
  <si>
    <t>Ｅ</t>
  </si>
  <si>
    <t>ソフトボール競技</t>
  </si>
  <si>
    <t>会　場</t>
  </si>
  <si>
    <t>立命館守山</t>
  </si>
  <si>
    <t>八幡商業</t>
  </si>
  <si>
    <t>ソフトボール</t>
  </si>
  <si>
    <t>試合開始</t>
  </si>
  <si>
    <t>試合終了</t>
  </si>
  <si>
    <t>試合時間</t>
  </si>
  <si>
    <t>チーム名</t>
  </si>
  <si>
    <t>計</t>
  </si>
  <si>
    <t>バッテリー</t>
  </si>
  <si>
    <t>本塁打</t>
  </si>
  <si>
    <t>三塁打</t>
  </si>
  <si>
    <t>二塁打</t>
  </si>
  <si>
    <t>打席</t>
  </si>
  <si>
    <t>打数</t>
  </si>
  <si>
    <t>安打</t>
  </si>
  <si>
    <t>打点</t>
  </si>
  <si>
    <t>三振</t>
  </si>
  <si>
    <t>四死球</t>
  </si>
  <si>
    <t>犠打</t>
  </si>
  <si>
    <t>盗塁</t>
  </si>
  <si>
    <t>失策</t>
  </si>
  <si>
    <t>残塁</t>
  </si>
  <si>
    <t>*計算式</t>
  </si>
  <si>
    <t>ａ＝（イニング数×３）＋得点＋ｊ</t>
  </si>
  <si>
    <t>*注意点</t>
  </si>
  <si>
    <t>チーム数はすべて上に先攻チーム，下に後攻チームを記入する。</t>
  </si>
  <si>
    <t>四死球は自チームのところには自チームが与えたものを記入する。</t>
  </si>
  <si>
    <t>失策は自チームのところには自チームがしてしまった数を記入する。</t>
  </si>
  <si>
    <t>女子決勝</t>
  </si>
  <si>
    <t>栗　　東</t>
  </si>
  <si>
    <t>彦根工業</t>
  </si>
  <si>
    <t>滋賀短附</t>
  </si>
  <si>
    <t>男子②戦</t>
  </si>
  <si>
    <t>男子③戦</t>
  </si>
  <si>
    <t>（八商）</t>
  </si>
  <si>
    <t>（石山）</t>
  </si>
  <si>
    <t>（大津）</t>
  </si>
  <si>
    <t>（伊吹）</t>
  </si>
  <si>
    <t>（協会）</t>
  </si>
  <si>
    <t>（草津）</t>
  </si>
  <si>
    <t>（彦工）</t>
  </si>
  <si>
    <t>（安曇川）</t>
  </si>
  <si>
    <t>（守山北）</t>
  </si>
  <si>
    <t>（長浜北）</t>
  </si>
  <si>
    <t>（能登川）</t>
  </si>
  <si>
    <t>（滋女）</t>
  </si>
  <si>
    <t>（国情）</t>
  </si>
  <si>
    <t>（水口）</t>
  </si>
  <si>
    <t>（栗東）</t>
  </si>
  <si>
    <t>（協会）</t>
  </si>
  <si>
    <t>（高島）</t>
  </si>
  <si>
    <t>（愛知）</t>
  </si>
  <si>
    <t>（草津東）</t>
  </si>
  <si>
    <t>（北大津）</t>
  </si>
  <si>
    <t>（伊香）</t>
  </si>
  <si>
    <t>（滋学）</t>
  </si>
  <si>
    <t>（八幡）</t>
  </si>
  <si>
    <t>（玉川）</t>
  </si>
  <si>
    <t>（八日市）</t>
  </si>
  <si>
    <t>（守山）</t>
  </si>
  <si>
    <t>（水口東）</t>
  </si>
  <si>
    <t>（長浜）</t>
  </si>
  <si>
    <t>（大商）</t>
  </si>
  <si>
    <t>井狩</t>
  </si>
  <si>
    <t>上野</t>
  </si>
  <si>
    <t>大串</t>
  </si>
  <si>
    <t>大河内</t>
  </si>
  <si>
    <t>大橋</t>
  </si>
  <si>
    <t>大林</t>
  </si>
  <si>
    <t>小谷</t>
  </si>
  <si>
    <t>桂田</t>
  </si>
  <si>
    <t>加藤</t>
  </si>
  <si>
    <t>叶</t>
  </si>
  <si>
    <t>川村</t>
  </si>
  <si>
    <t>木村</t>
  </si>
  <si>
    <t>小林</t>
  </si>
  <si>
    <t>佐子</t>
  </si>
  <si>
    <t>島林</t>
  </si>
  <si>
    <t>清水</t>
  </si>
  <si>
    <t>周防</t>
  </si>
  <si>
    <t>角田</t>
  </si>
  <si>
    <t>関</t>
  </si>
  <si>
    <t>高間</t>
  </si>
  <si>
    <t>田口</t>
  </si>
  <si>
    <t>武田</t>
  </si>
  <si>
    <t>田中</t>
  </si>
  <si>
    <t>中澤</t>
  </si>
  <si>
    <t>中嶋</t>
  </si>
  <si>
    <t>長瀬</t>
  </si>
  <si>
    <t>中西</t>
  </si>
  <si>
    <t>中村</t>
  </si>
  <si>
    <t>西村</t>
  </si>
  <si>
    <t>新田</t>
  </si>
  <si>
    <t>隼瀬</t>
  </si>
  <si>
    <t>日置</t>
  </si>
  <si>
    <t>東谷</t>
  </si>
  <si>
    <t>藤居</t>
  </si>
  <si>
    <t>宮崎</t>
  </si>
  <si>
    <t>宮本</t>
  </si>
  <si>
    <t>三好</t>
  </si>
  <si>
    <t>村田</t>
  </si>
  <si>
    <t>村元</t>
  </si>
  <si>
    <t>柳垣</t>
  </si>
  <si>
    <t>山村</t>
  </si>
  <si>
    <t>（高体連）</t>
  </si>
  <si>
    <t>（長北）</t>
  </si>
  <si>
    <t>－</t>
  </si>
  <si>
    <t>なし</t>
  </si>
  <si>
    <t>ａ＝ｂ＋ｆ＋ｇ</t>
  </si>
  <si>
    <t>比叡山</t>
  </si>
  <si>
    <t>中田（協会）</t>
  </si>
  <si>
    <t>報道各社運動部担当者　殿</t>
  </si>
  <si>
    <t>（別紙２）</t>
  </si>
  <si>
    <t>以上のとおり競技結果をお届けします。</t>
  </si>
  <si>
    <t>つきましては、掲載方、よろしくお願いします。</t>
  </si>
  <si>
    <t>（　</t>
  </si>
  <si>
    <t>　）</t>
  </si>
  <si>
    <t>奥村　淳二</t>
  </si>
  <si>
    <t>０９０－３６５０－８３３０</t>
  </si>
  <si>
    <t>長浜北星</t>
  </si>
  <si>
    <t>玉川</t>
  </si>
  <si>
    <t>春季総合体育大会</t>
  </si>
  <si>
    <t>清水（協会）</t>
  </si>
  <si>
    <t>小浦（協会）</t>
  </si>
  <si>
    <t>長浜北</t>
  </si>
  <si>
    <t>草津</t>
  </si>
  <si>
    <t>甲南</t>
  </si>
  <si>
    <t>彦根西</t>
  </si>
  <si>
    <t>春　季  総  体</t>
  </si>
  <si>
    <t>重森（協会）</t>
  </si>
  <si>
    <t>(1)松村（栗東）</t>
  </si>
  <si>
    <t>(3)谷口（彦根西）</t>
  </si>
  <si>
    <t>(1)小浦（協会）</t>
  </si>
  <si>
    <t>(3)谷生（八南）</t>
  </si>
  <si>
    <t>澤田</t>
  </si>
  <si>
    <t>(1)上野（草津）</t>
  </si>
  <si>
    <t>－</t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</si>
  <si>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</si>
  <si>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</si>
  <si>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</si>
  <si>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</si>
  <si>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</si>
  <si>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</si>
  <si>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</si>
  <si>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</si>
  <si>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</si>
  <si>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</si>
  <si>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－</t>
  </si>
  <si>
    <t>決勝</t>
  </si>
  <si>
    <t>－</t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</si>
  <si>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</si>
  <si>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</si>
  <si>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</si>
  <si>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</si>
  <si>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</si>
  <si>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</si>
  <si>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</si>
  <si>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</si>
  <si>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</si>
  <si>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</si>
  <si>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男子決勝</t>
  </si>
  <si>
    <t>降矢（協会）</t>
  </si>
  <si>
    <t>関　功（協会）</t>
  </si>
  <si>
    <t>藤居　隆男</t>
  </si>
  <si>
    <t>藤居　隆男</t>
  </si>
  <si>
    <t>×</t>
  </si>
  <si>
    <t>０９０－２１９５－６３１７</t>
  </si>
  <si>
    <t>第２日目</t>
  </si>
  <si>
    <t>(1)藤居（八日市）</t>
  </si>
  <si>
    <t>(3)上野（草津）</t>
  </si>
  <si>
    <t>(3)西川（協会）</t>
  </si>
  <si>
    <t>第2試合</t>
  </si>
  <si>
    <t>ソフトボール場</t>
  </si>
  <si>
    <t xml:space="preserve"> </t>
  </si>
  <si>
    <t>Ａ</t>
  </si>
  <si>
    <t xml:space="preserve"> </t>
  </si>
  <si>
    <t>B</t>
  </si>
  <si>
    <t>C</t>
  </si>
  <si>
    <t>D</t>
  </si>
  <si>
    <t>(1)関根（協会）</t>
  </si>
  <si>
    <t>(2)井上（北大津）</t>
  </si>
  <si>
    <t>(3)藤居（八日市）</t>
  </si>
  <si>
    <t>柴野（栗東）　加藤（彦根工業）</t>
  </si>
  <si>
    <t>(1)中川（国際情）</t>
  </si>
  <si>
    <t>(1)重森（協会）</t>
  </si>
  <si>
    <t>藤居（八日市）</t>
  </si>
  <si>
    <t>(2)西川（協会）</t>
  </si>
  <si>
    <t>井口（協会）</t>
  </si>
  <si>
    <t>男子決勝戦</t>
  </si>
  <si>
    <t>幸福の科学</t>
  </si>
  <si>
    <t>（男子の部）</t>
  </si>
  <si>
    <t>（女子の部）</t>
  </si>
  <si>
    <t>開会式</t>
  </si>
  <si>
    <t>第1試合</t>
  </si>
  <si>
    <t>第3試合</t>
  </si>
  <si>
    <t>【試合開始予定時刻】</t>
  </si>
  <si>
    <t>草津市野村運動公園</t>
  </si>
  <si>
    <t>記録について問い合わせをすることがあります。もし、携帯電話をお持ちで、</t>
  </si>
  <si>
    <t>※</t>
  </si>
  <si>
    <t>FAX送信後（２～３分）電話にて着信をご確認ください。</t>
  </si>
  <si>
    <t>本日の競技</t>
  </si>
  <si>
    <t>開始時刻（　　　　時　　　分）　終了時刻（　　　　時　　　分）</t>
  </si>
  <si>
    <t>中断時刻（　　　　時　　　分）　終了時刻（　　　　時　　　分）</t>
  </si>
  <si>
    <t>観 客 数 （合計　　　　 　人）</t>
  </si>
  <si>
    <t xml:space="preserve"> 競技中断理由・再会のめど等</t>
  </si>
  <si>
    <t>その他連絡事項等</t>
  </si>
  <si>
    <t>総体記録本部　殿</t>
  </si>
  <si>
    <t>(3)宮嶋（幸福の科学）</t>
  </si>
  <si>
    <t>(1)北出（協会）</t>
  </si>
  <si>
    <t>(1)榛葉（協会）</t>
  </si>
  <si>
    <t>柴野（栗東）</t>
  </si>
  <si>
    <t>加藤健（彦根工）</t>
  </si>
  <si>
    <t>守山市運動公園ｿﾌﾄﾎﾞｰﾙ場（男子）</t>
  </si>
  <si>
    <t>東近江市布引運動公園多目的グランド</t>
  </si>
  <si>
    <t>なし</t>
  </si>
  <si>
    <t>甲南・草津・水口東</t>
  </si>
  <si>
    <t>打ち合わせ</t>
  </si>
  <si>
    <t>守山市運動公園多目的広場（女子）</t>
  </si>
  <si>
    <t>延長８回（８回以降タイブレーク）</t>
  </si>
  <si>
    <t>延長９回（８回以降タイブレーク）</t>
  </si>
  <si>
    <t>延長10回（８回以降タイブレーク）</t>
  </si>
  <si>
    <t>(2)中西周（石山）</t>
  </si>
  <si>
    <t>(3)澤田（国際情）</t>
  </si>
  <si>
    <t>記録</t>
  </si>
  <si>
    <t>ⅠA1</t>
  </si>
  <si>
    <t>ⅠA3</t>
  </si>
  <si>
    <t>ⅠC2</t>
  </si>
  <si>
    <t>ⅡA2</t>
  </si>
  <si>
    <t>ⅠC1</t>
  </si>
  <si>
    <t>ⅠB3</t>
  </si>
  <si>
    <t>ⅠB2</t>
  </si>
  <si>
    <t>ⅠB1</t>
  </si>
  <si>
    <t>11:00　試合開始</t>
  </si>
  <si>
    <t>※原則として試合時間は早まらない。</t>
  </si>
  <si>
    <t>※連続試合となる場合は試合終了３０分後にベンチ入り、６０分後に試合開始とする。</t>
  </si>
  <si>
    <t>優勝校は、全国高校総体・近畿大会・三県大会に出場</t>
  </si>
  <si>
    <t>準優勝校は、近畿大会に出場</t>
  </si>
  <si>
    <t>優勝校は、全国高校総体近畿地区予選会・近畿大会に出場</t>
  </si>
  <si>
    <t>平成30年6月1日（金）</t>
  </si>
  <si>
    <t>(3)岸田（草津東）</t>
  </si>
  <si>
    <t>(3)井上（北大津）</t>
  </si>
  <si>
    <t>(1)山口（比叡山）</t>
  </si>
  <si>
    <t>(3)山本（水口東）</t>
  </si>
  <si>
    <t>第３試合</t>
  </si>
  <si>
    <t>(3)山下（滋賀学園）</t>
  </si>
  <si>
    <t>なし</t>
  </si>
  <si>
    <t>平成31年度 春季高校総合体育大会 ソフトボール競技</t>
  </si>
  <si>
    <t>令和元年5月31日（金）</t>
  </si>
  <si>
    <t>令和元年5月30日（木）～5月31日（金）</t>
  </si>
  <si>
    <t>会場　守山市民ソフトボール場</t>
  </si>
  <si>
    <t>会場　守山市民グランド・ソフトボール場</t>
  </si>
  <si>
    <t>会場　布引運動公園</t>
  </si>
  <si>
    <r>
      <t>令和元年6月</t>
    </r>
    <r>
      <rPr>
        <b/>
        <sz val="11"/>
        <color indexed="9"/>
        <rFont val="ＭＳ Ｐゴシック"/>
        <family val="3"/>
      </rPr>
      <t>3</t>
    </r>
    <r>
      <rPr>
        <b/>
        <sz val="11"/>
        <rFont val="ＭＳ Ｐゴシック"/>
        <family val="3"/>
      </rPr>
      <t>1日（土）～6月</t>
    </r>
    <r>
      <rPr>
        <b/>
        <sz val="11"/>
        <color indexed="9"/>
        <rFont val="ＭＳ Ｐゴシック"/>
        <family val="3"/>
      </rPr>
      <t>3</t>
    </r>
    <r>
      <rPr>
        <b/>
        <sz val="11"/>
        <rFont val="ＭＳ Ｐゴシック"/>
        <family val="3"/>
      </rPr>
      <t>2日（日）</t>
    </r>
  </si>
  <si>
    <t>長浜北星・八日市・甲南・水口東</t>
  </si>
  <si>
    <t>ⅠD2</t>
  </si>
  <si>
    <t>ⅠD1</t>
  </si>
  <si>
    <t>ⅠD3</t>
  </si>
  <si>
    <t>ⅡA1</t>
  </si>
  <si>
    <t>ⅡB1</t>
  </si>
  <si>
    <t>ⅠC3</t>
  </si>
  <si>
    <t>場合の日程</t>
  </si>
  <si>
    <t>※開会式実施の</t>
  </si>
  <si>
    <t>令和元年5月30日（木）</t>
  </si>
  <si>
    <t>令和元年5月30日～6月2日</t>
  </si>
  <si>
    <t>守山市民グランド・ソフトボール場</t>
  </si>
  <si>
    <t>Ｄ</t>
  </si>
  <si>
    <t>準決勝</t>
  </si>
  <si>
    <t>令和元年5月31日（金）</t>
  </si>
  <si>
    <t>予備日</t>
  </si>
  <si>
    <t>松下（協会）</t>
  </si>
  <si>
    <t>(1)加藤（彦根工業）</t>
  </si>
  <si>
    <t>(3)立目（大津商業）</t>
  </si>
  <si>
    <t>(1)平岡（八幡商業）</t>
  </si>
  <si>
    <t>(1)澤田（国際情報）</t>
  </si>
  <si>
    <t>(1)宮嶋（幸福関西）</t>
  </si>
  <si>
    <t>八日市</t>
  </si>
  <si>
    <t>水口東</t>
  </si>
  <si>
    <t>人数</t>
  </si>
  <si>
    <t>合計</t>
  </si>
  <si>
    <t>2019個人加盟費</t>
  </si>
  <si>
    <t>北出（協会）</t>
  </si>
  <si>
    <t>(1)木村（甲西）</t>
  </si>
  <si>
    <t>大西（協会）</t>
  </si>
  <si>
    <t>(1)安田（水口）</t>
  </si>
  <si>
    <t>(3)神原（滋賀短附）</t>
  </si>
  <si>
    <t>榛葉（協会）</t>
  </si>
  <si>
    <t>(3)中西（石山）</t>
  </si>
  <si>
    <t>(1)大西（協会）</t>
  </si>
  <si>
    <t>×</t>
  </si>
  <si>
    <t>(3)川居（玉川）</t>
  </si>
  <si>
    <t>(3)平岡（八幡商業）</t>
  </si>
  <si>
    <t>(3)宮嶋（幸福関西）</t>
  </si>
  <si>
    <t>×</t>
  </si>
  <si>
    <t>⑤</t>
  </si>
  <si>
    <t>(3)玉川（多胡）</t>
  </si>
  <si>
    <t>内田（協会）</t>
  </si>
  <si>
    <t>(2)中西（石山）</t>
  </si>
  <si>
    <t>川居（玉川）</t>
  </si>
  <si>
    <t>(1)井上（北大津）</t>
  </si>
  <si>
    <t>(2)池澤（大津）</t>
  </si>
  <si>
    <t>井狩（甲南）</t>
  </si>
  <si>
    <t>(3)内田（協会）</t>
  </si>
  <si>
    <t>加藤弘（協会）</t>
  </si>
  <si>
    <t>(1)高木（栗東）</t>
  </si>
  <si>
    <t>(2)山波（八幡商）</t>
  </si>
  <si>
    <t>(3)岡西（彦根工業）</t>
  </si>
  <si>
    <t>加藤健（彦根工業）</t>
  </si>
  <si>
    <t>⑥</t>
  </si>
  <si>
    <t>中嶋（滋賀学園）</t>
  </si>
  <si>
    <t>守山市民運動公園
多目的広場</t>
  </si>
  <si>
    <t>守山市民運動公園
ソフトボール場</t>
  </si>
  <si>
    <t>村田　響</t>
  </si>
  <si>
    <t>林　秀孝</t>
  </si>
  <si>
    <t>（５回コールド）</t>
  </si>
  <si>
    <t>(2)栗田（大津商業）</t>
  </si>
  <si>
    <t>・栗東高校は全国高校総体近畿地区予選会に出場。</t>
  </si>
  <si>
    <t>・栗東高校は１２年連続２０回目の優勝。</t>
  </si>
  <si>
    <t>京都府宮津市（7/13～15）</t>
  </si>
  <si>
    <t>滋賀県守山市（8/3～4）</t>
  </si>
  <si>
    <t>宮崎県日向市（7/27～31）</t>
  </si>
  <si>
    <t>高田　千尋</t>
  </si>
  <si>
    <t>伊藤由紀菜</t>
  </si>
  <si>
    <t>田中　結芽</t>
  </si>
  <si>
    <t>・比叡山高校は第７１回全国高校総体に出場　</t>
  </si>
  <si>
    <t>・比叡山高校は三県大会に出場</t>
  </si>
  <si>
    <t>・比叡山高校は　４年連続６回目の優勝</t>
  </si>
  <si>
    <t>優勝
比叡山高校</t>
  </si>
  <si>
    <t xml:space="preserve">
４年連続６回目</t>
  </si>
  <si>
    <t>中村祥一朗</t>
  </si>
  <si>
    <t>粕渕　　優</t>
  </si>
  <si>
    <t>三好　優太</t>
  </si>
  <si>
    <t>濱口　　晴</t>
  </si>
  <si>
    <t>林　　秀孝</t>
  </si>
  <si>
    <t>小波津　陽向</t>
  </si>
  <si>
    <t>森井　琴美</t>
  </si>
  <si>
    <t>原田　小春</t>
  </si>
  <si>
    <t>・比叡山高校、水口高校は第６２回近畿大会に出場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</si>
</sst>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gge&quot;年&quot;m&quot;月&quot;d&quot;日&quot;;@"/>
    <numFmt numFmtId="178" formatCode="h&quot;時&quot;mm&quot;分&quot;;@"/>
    <numFmt numFmtId="179" formatCode="h&quot;時間&quot;mm&quot;分&quot;;@"/>
    <numFmt numFmtId="180" formatCode="[$-409]yyyy/m/d\ h:mm\ AM/PM;@"/>
    <numFmt numFmtId="181" formatCode="h&quot;時間&quot;mm&quot;分&quot;"/>
    <numFmt numFmtId="182" formatCode="0_ "/>
    <numFmt numFmtId="183" formatCode="#,##0_);[Red]\(#,##0\)"/>
    <numFmt numFmtId="184" formatCode="0_);[Red]\(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ＪＳＰ明朝"/>
      <family val="1"/>
    </font>
    <font>
      <sz val="16"/>
      <name val="ＪＳＰ明朝"/>
      <family val="1"/>
    </font>
    <font>
      <sz val="22"/>
      <name val="ＪＳＰ明朝"/>
      <family val="1"/>
    </font>
    <font>
      <sz val="24"/>
      <name val="ＪＳＰ明朝"/>
      <family val="1"/>
    </font>
    <font>
      <sz val="14"/>
      <name val="ＪＳＰ明朝"/>
      <family val="1"/>
    </font>
    <font>
      <sz val="12"/>
      <name val="ＪＳＰ明朝"/>
      <family val="1"/>
    </font>
    <font>
      <b/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AR P丸ゴシック体M"/>
      <family val="3"/>
    </font>
    <font>
      <sz val="16"/>
      <name val="HG平成丸ｺﾞｼｯｸ体W8"/>
      <family val="3"/>
    </font>
    <font>
      <b/>
      <sz val="14"/>
      <name val="AR P丸ゴシック体M"/>
      <family val="3"/>
    </font>
    <font>
      <sz val="10"/>
      <name val="HG平成丸ｺﾞｼｯｸ体W8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u val="single"/>
      <sz val="20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AR P丸ゴシック体M"/>
      <family val="3"/>
    </font>
    <font>
      <sz val="11"/>
      <name val="HG平成丸ｺﾞｼｯｸ体W8"/>
      <family val="3"/>
    </font>
    <font>
      <b/>
      <i/>
      <sz val="12"/>
      <name val="ＭＳ Ｐゴシック"/>
      <family val="3"/>
    </font>
    <font>
      <b/>
      <sz val="11"/>
      <name val="HG平成丸ｺﾞｼｯｸ体W8"/>
      <family val="3"/>
    </font>
    <font>
      <sz val="11"/>
      <color indexed="9"/>
      <name val="AR P丸ゴシック体M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ＪＳＰ明朝"/>
      <family val="1"/>
    </font>
    <font>
      <sz val="13"/>
      <name val="HG丸ｺﾞｼｯｸM-PRO"/>
      <family val="3"/>
    </font>
    <font>
      <sz val="18"/>
      <name val="HG丸ｺﾞｼｯｸM-PRO"/>
      <family val="3"/>
    </font>
    <font>
      <b/>
      <i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AR P丸ゴシック体M"/>
      <family val="3"/>
    </font>
    <font>
      <sz val="10"/>
      <color indexed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b/>
      <sz val="8"/>
      <name val="ＭＳ Ｐゴシック"/>
      <family val="3"/>
    </font>
    <font>
      <b/>
      <i/>
      <sz val="14"/>
      <name val="HG平成丸ｺﾞｼｯｸ体W8"/>
      <family val="3"/>
    </font>
    <font>
      <sz val="8"/>
      <name val="HG平成丸ｺﾞｼｯｸ体W8"/>
      <family val="3"/>
    </font>
    <font>
      <b/>
      <i/>
      <sz val="8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1" applyNumberFormat="0" applyAlignment="0" applyProtection="0"/>
    <xf numFmtId="0" fontId="72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3" fillId="0" borderId="3" applyNumberFormat="0" applyFill="0" applyAlignment="0" applyProtection="0"/>
    <xf numFmtId="0" fontId="74" fillId="28" borderId="0" applyNumberFormat="0" applyBorder="0" applyAlignment="0" applyProtection="0"/>
    <xf numFmtId="0" fontId="75" fillId="2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29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0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4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61" applyFont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 quotePrefix="1">
      <alignment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 quotePrefix="1">
      <alignment vertical="center"/>
    </xf>
    <xf numFmtId="0" fontId="23" fillId="0" borderId="12" xfId="0" applyFont="1" applyBorder="1" applyAlignment="1">
      <alignment vertical="center"/>
    </xf>
    <xf numFmtId="0" fontId="13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7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/>
      <protection/>
    </xf>
    <xf numFmtId="0" fontId="17" fillId="0" borderId="0" xfId="61" applyFont="1" applyAlignment="1">
      <alignment horizontal="distributed" vertical="center"/>
      <protection/>
    </xf>
    <xf numFmtId="58" fontId="20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0" fontId="0" fillId="0" borderId="0" xfId="61" applyFont="1" applyBorder="1">
      <alignment vertical="center"/>
      <protection/>
    </xf>
    <xf numFmtId="0" fontId="26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distributed"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23" fillId="0" borderId="12" xfId="0" applyFont="1" applyBorder="1" applyAlignment="1" quotePrefix="1">
      <alignment horizontal="center" vertical="center"/>
    </xf>
    <xf numFmtId="0" fontId="3" fillId="0" borderId="13" xfId="61" applyFont="1" applyBorder="1">
      <alignment vertical="center"/>
      <protection/>
    </xf>
    <xf numFmtId="0" fontId="26" fillId="0" borderId="0" xfId="61" applyFont="1" applyBorder="1" applyAlignment="1">
      <alignment horizontal="right"/>
      <protection/>
    </xf>
    <xf numFmtId="0" fontId="26" fillId="0" borderId="0" xfId="61" applyFont="1" applyBorder="1" applyAlignment="1">
      <alignment horizontal="right" vertical="top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26" fillId="0" borderId="0" xfId="6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26" fillId="0" borderId="0" xfId="61" applyFont="1" applyBorder="1" applyAlignment="1">
      <alignment horizontal="left" vertical="center"/>
      <protection/>
    </xf>
    <xf numFmtId="0" fontId="17" fillId="0" borderId="0" xfId="61" applyFont="1">
      <alignment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0" fontId="27" fillId="0" borderId="0" xfId="61" applyFont="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0" fillId="0" borderId="0" xfId="61" applyFont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distributed" vertical="center"/>
      <protection/>
    </xf>
    <xf numFmtId="0" fontId="28" fillId="0" borderId="0" xfId="0" applyFont="1" applyAlignment="1">
      <alignment/>
    </xf>
    <xf numFmtId="0" fontId="3" fillId="0" borderId="0" xfId="61" applyFont="1" applyBorder="1" applyAlignment="1">
      <alignment horizontal="right"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center"/>
      <protection/>
    </xf>
    <xf numFmtId="0" fontId="26" fillId="0" borderId="14" xfId="61" applyFont="1" applyBorder="1" applyAlignment="1">
      <alignment horizontal="right" vertical="center" wrapText="1"/>
      <protection/>
    </xf>
    <xf numFmtId="0" fontId="26" fillId="0" borderId="15" xfId="61" applyFont="1" applyBorder="1" applyAlignment="1">
      <alignment horizontal="right"/>
      <protection/>
    </xf>
    <xf numFmtId="0" fontId="33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81" fontId="35" fillId="0" borderId="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6" fillId="0" borderId="15" xfId="61" applyFont="1" applyBorder="1" applyAlignment="1">
      <alignment horizontal="right" vertical="top"/>
      <protection/>
    </xf>
    <xf numFmtId="0" fontId="30" fillId="0" borderId="0" xfId="61" applyFont="1">
      <alignment vertical="center"/>
      <protection/>
    </xf>
    <xf numFmtId="0" fontId="26" fillId="0" borderId="0" xfId="61" applyFont="1" applyBorder="1" applyAlignment="1">
      <alignment horizontal="center" vertical="top"/>
      <protection/>
    </xf>
    <xf numFmtId="0" fontId="36" fillId="0" borderId="0" xfId="0" applyFont="1" applyAlignment="1">
      <alignment/>
    </xf>
    <xf numFmtId="0" fontId="3" fillId="0" borderId="15" xfId="61" applyFont="1" applyBorder="1" applyAlignment="1">
      <alignment vertical="center"/>
      <protection/>
    </xf>
    <xf numFmtId="177" fontId="6" fillId="0" borderId="10" xfId="0" applyNumberFormat="1" applyFont="1" applyBorder="1" applyAlignment="1">
      <alignment horizontal="left"/>
    </xf>
    <xf numFmtId="0" fontId="22" fillId="0" borderId="12" xfId="0" applyFont="1" applyBorder="1" applyAlignment="1">
      <alignment vertical="center"/>
    </xf>
    <xf numFmtId="0" fontId="20" fillId="0" borderId="11" xfId="0" applyFont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" fillId="0" borderId="0" xfId="61" applyFont="1" applyFill="1">
      <alignment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/>
      <protection/>
    </xf>
    <xf numFmtId="0" fontId="26" fillId="0" borderId="16" xfId="61" applyFont="1" applyBorder="1" applyAlignment="1">
      <alignment horizontal="right" vertical="center"/>
      <protection/>
    </xf>
    <xf numFmtId="0" fontId="25" fillId="0" borderId="0" xfId="61" applyFont="1" applyBorder="1" applyAlignment="1">
      <alignment horizontal="right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5" fillId="0" borderId="0" xfId="0" applyFont="1" applyAlignment="1" quotePrefix="1">
      <alignment horizontal="center"/>
    </xf>
    <xf numFmtId="0" fontId="3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6" fillId="0" borderId="17" xfId="61" applyFont="1" applyBorder="1" applyAlignment="1">
      <alignment horizontal="right" vertical="top"/>
      <protection/>
    </xf>
    <xf numFmtId="0" fontId="26" fillId="0" borderId="17" xfId="61" applyFont="1" applyBorder="1" applyAlignment="1">
      <alignment horizontal="right" vertical="center"/>
      <protection/>
    </xf>
    <xf numFmtId="0" fontId="26" fillId="0" borderId="18" xfId="61" applyFont="1" applyBorder="1" applyAlignment="1">
      <alignment horizontal="center"/>
      <protection/>
    </xf>
    <xf numFmtId="0" fontId="26" fillId="0" borderId="13" xfId="61" applyFont="1" applyBorder="1" applyAlignment="1">
      <alignment horizontal="left" vertical="center"/>
      <protection/>
    </xf>
    <xf numFmtId="0" fontId="25" fillId="0" borderId="0" xfId="61" applyFont="1" applyAlignment="1">
      <alignment horizontal="center" vertical="center"/>
      <protection/>
    </xf>
    <xf numFmtId="0" fontId="3" fillId="0" borderId="13" xfId="61" applyFont="1" applyBorder="1" applyAlignment="1">
      <alignment horizontal="right" vertical="center"/>
      <protection/>
    </xf>
    <xf numFmtId="0" fontId="42" fillId="0" borderId="0" xfId="0" applyFont="1" applyFill="1" applyAlignment="1">
      <alignment vertical="center"/>
    </xf>
    <xf numFmtId="0" fontId="43" fillId="0" borderId="0" xfId="61" applyFont="1" applyFill="1" applyAlignment="1">
      <alignment horizontal="left" vertical="center"/>
      <protection/>
    </xf>
    <xf numFmtId="0" fontId="44" fillId="0" borderId="0" xfId="61" applyFont="1" applyFill="1" applyAlignment="1">
      <alignment vertical="center" wrapText="1"/>
      <protection/>
    </xf>
    <xf numFmtId="0" fontId="42" fillId="0" borderId="0" xfId="0" applyFont="1" applyFill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0" xfId="61" applyFont="1" applyAlignment="1">
      <alignment vertical="center"/>
      <protection/>
    </xf>
    <xf numFmtId="0" fontId="26" fillId="0" borderId="19" xfId="61" applyFont="1" applyBorder="1" applyAlignment="1">
      <alignment horizontal="right"/>
      <protection/>
    </xf>
    <xf numFmtId="0" fontId="26" fillId="0" borderId="17" xfId="61" applyFont="1" applyBorder="1" applyAlignment="1">
      <alignment horizontal="right"/>
      <protection/>
    </xf>
    <xf numFmtId="0" fontId="26" fillId="0" borderId="16" xfId="61" applyFont="1" applyBorder="1" applyAlignment="1">
      <alignment horizontal="right" vertical="center" wrapText="1"/>
      <protection/>
    </xf>
    <xf numFmtId="0" fontId="3" fillId="0" borderId="15" xfId="61" applyFont="1" applyBorder="1">
      <alignment vertical="center"/>
      <protection/>
    </xf>
    <xf numFmtId="0" fontId="3" fillId="0" borderId="0" xfId="0" applyFont="1" applyAlignment="1">
      <alignment horizontal="right" vertical="center"/>
    </xf>
    <xf numFmtId="0" fontId="0" fillId="0" borderId="0" xfId="61" applyFont="1">
      <alignment vertical="center"/>
      <protection/>
    </xf>
    <xf numFmtId="20" fontId="0" fillId="0" borderId="0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23" xfId="0" applyFont="1" applyBorder="1" applyAlignment="1">
      <alignment/>
    </xf>
    <xf numFmtId="0" fontId="20" fillId="0" borderId="0" xfId="0" applyFont="1" applyAlignment="1">
      <alignment horizontal="left"/>
    </xf>
    <xf numFmtId="0" fontId="0" fillId="0" borderId="18" xfId="0" applyBorder="1" applyAlignment="1">
      <alignment/>
    </xf>
    <xf numFmtId="0" fontId="26" fillId="0" borderId="18" xfId="61" applyFont="1" applyBorder="1" applyAlignment="1">
      <alignment horizontal="center" vertical="top"/>
      <protection/>
    </xf>
    <xf numFmtId="0" fontId="0" fillId="0" borderId="0" xfId="61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0" xfId="61" applyFont="1" applyFill="1" applyAlignment="1">
      <alignment horizontal="center" vertical="center"/>
      <protection/>
    </xf>
    <xf numFmtId="0" fontId="14" fillId="0" borderId="0" xfId="61" applyFont="1" applyFill="1" applyAlignment="1">
      <alignment horizontal="center" vertical="center"/>
      <protection/>
    </xf>
    <xf numFmtId="0" fontId="29" fillId="0" borderId="0" xfId="61" applyFont="1" applyFill="1" applyAlignment="1">
      <alignment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61" applyFont="1" applyFill="1">
      <alignment vertical="center"/>
      <protection/>
    </xf>
    <xf numFmtId="0" fontId="26" fillId="0" borderId="0" xfId="61" applyFont="1" applyFill="1" applyBorder="1" applyAlignment="1">
      <alignment horizontal="left" vertical="top"/>
      <protection/>
    </xf>
    <xf numFmtId="0" fontId="3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61" applyFont="1" applyFill="1" applyBorder="1" applyAlignment="1">
      <alignment horizontal="left" vertical="center"/>
      <protection/>
    </xf>
    <xf numFmtId="0" fontId="26" fillId="0" borderId="18" xfId="61" applyFont="1" applyFill="1" applyBorder="1" applyAlignment="1">
      <alignment horizontal="left" vertical="top"/>
      <protection/>
    </xf>
    <xf numFmtId="0" fontId="26" fillId="0" borderId="18" xfId="61" applyFont="1" applyFill="1" applyBorder="1" applyAlignment="1">
      <alignment horizontal="left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26" fillId="0" borderId="16" xfId="61" applyFont="1" applyFill="1" applyBorder="1" applyAlignment="1">
      <alignment horizontal="left"/>
      <protection/>
    </xf>
    <xf numFmtId="0" fontId="26" fillId="0" borderId="18" xfId="61" applyFont="1" applyFill="1" applyBorder="1" applyAlignment="1">
      <alignment horizontal="left"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vertical="center"/>
      <protection/>
    </xf>
    <xf numFmtId="0" fontId="26" fillId="0" borderId="27" xfId="61" applyFont="1" applyFill="1" applyBorder="1" applyAlignment="1">
      <alignment horizontal="left" vertical="center"/>
      <protection/>
    </xf>
    <xf numFmtId="0" fontId="3" fillId="0" borderId="15" xfId="61" applyFont="1" applyFill="1" applyBorder="1" applyAlignment="1">
      <alignment vertical="center" wrapText="1"/>
      <protection/>
    </xf>
    <xf numFmtId="0" fontId="26" fillId="0" borderId="15" xfId="61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0" fontId="0" fillId="0" borderId="0" xfId="61" applyFill="1">
      <alignment vertical="center"/>
      <protection/>
    </xf>
    <xf numFmtId="0" fontId="0" fillId="0" borderId="0" xfId="61" applyFill="1" applyBorder="1">
      <alignment vertical="center"/>
      <protection/>
    </xf>
    <xf numFmtId="0" fontId="3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3" fillId="0" borderId="0" xfId="61" applyFont="1" applyFill="1" applyBorder="1" applyAlignment="1">
      <alignment vertical="center" wrapText="1"/>
      <protection/>
    </xf>
    <xf numFmtId="0" fontId="17" fillId="0" borderId="0" xfId="61" applyFont="1" applyBorder="1" applyAlignment="1">
      <alignment horizontal="distributed" vertical="center"/>
      <protection/>
    </xf>
    <xf numFmtId="0" fontId="26" fillId="0" borderId="0" xfId="61" applyFont="1" applyFill="1" applyBorder="1" applyAlignment="1">
      <alignment vertical="top"/>
      <protection/>
    </xf>
    <xf numFmtId="0" fontId="45" fillId="0" borderId="0" xfId="61" applyFont="1" applyAlignment="1">
      <alignment vertical="center"/>
      <protection/>
    </xf>
    <xf numFmtId="0" fontId="29" fillId="0" borderId="0" xfId="61" applyFont="1" applyAlignment="1">
      <alignment horizontal="right" vertical="center"/>
      <protection/>
    </xf>
    <xf numFmtId="56" fontId="0" fillId="0" borderId="0" xfId="61" applyNumberFormat="1" applyFont="1">
      <alignment vertical="center"/>
      <protection/>
    </xf>
    <xf numFmtId="0" fontId="46" fillId="0" borderId="0" xfId="61" applyFont="1" applyAlignment="1">
      <alignment vertical="center"/>
      <protection/>
    </xf>
    <xf numFmtId="0" fontId="17" fillId="0" borderId="0" xfId="61" applyFont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6" fillId="0" borderId="18" xfId="61" applyFont="1" applyFill="1" applyBorder="1" applyAlignment="1">
      <alignment vertical="top"/>
      <protection/>
    </xf>
    <xf numFmtId="0" fontId="39" fillId="0" borderId="0" xfId="61" applyFont="1" applyFill="1" applyBorder="1" applyAlignment="1">
      <alignment vertical="top"/>
      <protection/>
    </xf>
    <xf numFmtId="0" fontId="39" fillId="0" borderId="13" xfId="61" applyFont="1" applyFill="1" applyBorder="1" applyAlignment="1">
      <alignment vertical="top"/>
      <protection/>
    </xf>
    <xf numFmtId="0" fontId="39" fillId="0" borderId="28" xfId="61" applyFont="1" applyFill="1" applyBorder="1" applyAlignment="1">
      <alignment vertical="center"/>
      <protection/>
    </xf>
    <xf numFmtId="0" fontId="39" fillId="0" borderId="15" xfId="61" applyFont="1" applyFill="1" applyBorder="1" applyAlignment="1">
      <alignment vertical="center"/>
      <protection/>
    </xf>
    <xf numFmtId="0" fontId="3" fillId="0" borderId="14" xfId="61" applyFont="1" applyFill="1" applyBorder="1">
      <alignment vertical="center"/>
      <protection/>
    </xf>
    <xf numFmtId="0" fontId="3" fillId="0" borderId="18" xfId="61" applyFont="1" applyFill="1" applyBorder="1">
      <alignment vertical="center"/>
      <protection/>
    </xf>
    <xf numFmtId="0" fontId="30" fillId="0" borderId="0" xfId="61" applyFont="1" applyAlignment="1">
      <alignment horizontal="center" vertical="center"/>
      <protection/>
    </xf>
    <xf numFmtId="0" fontId="30" fillId="0" borderId="29" xfId="61" applyFont="1" applyBorder="1" applyAlignment="1">
      <alignment horizontal="center" vertical="center"/>
      <protection/>
    </xf>
    <xf numFmtId="0" fontId="30" fillId="0" borderId="27" xfId="61" applyFont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48" fillId="0" borderId="0" xfId="61" applyFont="1" applyAlignment="1">
      <alignment horizontal="right" vertical="center"/>
      <protection/>
    </xf>
    <xf numFmtId="0" fontId="0" fillId="0" borderId="11" xfId="0" applyBorder="1" applyAlignment="1">
      <alignment/>
    </xf>
    <xf numFmtId="38" fontId="0" fillId="0" borderId="11" xfId="49" applyFont="1" applyBorder="1" applyAlignment="1">
      <alignment/>
    </xf>
    <xf numFmtId="0" fontId="0" fillId="0" borderId="11" xfId="0" applyBorder="1" applyAlignment="1">
      <alignment horizontal="center"/>
    </xf>
    <xf numFmtId="38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3" fillId="0" borderId="30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right" vertical="center"/>
      <protection/>
    </xf>
    <xf numFmtId="0" fontId="26" fillId="0" borderId="31" xfId="61" applyFont="1" applyBorder="1" applyAlignment="1">
      <alignment horizontal="right" vertical="center" wrapText="1"/>
      <protection/>
    </xf>
    <xf numFmtId="0" fontId="3" fillId="0" borderId="30" xfId="61" applyFont="1" applyBorder="1">
      <alignment vertical="center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26" fillId="0" borderId="31" xfId="61" applyFont="1" applyBorder="1" applyAlignment="1">
      <alignment horizontal="right" vertical="center"/>
      <protection/>
    </xf>
    <xf numFmtId="0" fontId="26" fillId="0" borderId="30" xfId="61" applyFont="1" applyBorder="1" applyAlignment="1">
      <alignment horizontal="left" vertical="center"/>
      <protection/>
    </xf>
    <xf numFmtId="0" fontId="26" fillId="0" borderId="0" xfId="61" applyFont="1" applyBorder="1" applyAlignment="1">
      <alignment horizontal="right" vertical="center" wrapText="1"/>
      <protection/>
    </xf>
    <xf numFmtId="0" fontId="0" fillId="0" borderId="30" xfId="0" applyBorder="1" applyAlignment="1">
      <alignment/>
    </xf>
    <xf numFmtId="0" fontId="39" fillId="0" borderId="32" xfId="61" applyFont="1" applyFill="1" applyBorder="1" applyAlignment="1">
      <alignment vertical="top"/>
      <protection/>
    </xf>
    <xf numFmtId="0" fontId="26" fillId="0" borderId="32" xfId="61" applyFont="1" applyFill="1" applyBorder="1" applyAlignment="1">
      <alignment horizontal="left"/>
      <protection/>
    </xf>
    <xf numFmtId="0" fontId="26" fillId="0" borderId="31" xfId="61" applyFont="1" applyFill="1" applyBorder="1" applyAlignment="1">
      <alignment horizontal="left"/>
      <protection/>
    </xf>
    <xf numFmtId="0" fontId="0" fillId="0" borderId="33" xfId="0" applyBorder="1" applyAlignment="1">
      <alignment/>
    </xf>
    <xf numFmtId="0" fontId="3" fillId="0" borderId="34" xfId="61" applyFont="1" applyBorder="1">
      <alignment vertical="center"/>
      <protection/>
    </xf>
    <xf numFmtId="0" fontId="0" fillId="0" borderId="34" xfId="0" applyBorder="1" applyAlignment="1">
      <alignment/>
    </xf>
    <xf numFmtId="0" fontId="26" fillId="0" borderId="34" xfId="61" applyFont="1" applyBorder="1" applyAlignment="1">
      <alignment horizontal="right" vertical="top"/>
      <protection/>
    </xf>
    <xf numFmtId="0" fontId="26" fillId="0" borderId="34" xfId="61" applyFont="1" applyBorder="1" applyAlignment="1">
      <alignment horizontal="right"/>
      <protection/>
    </xf>
    <xf numFmtId="0" fontId="26" fillId="0" borderId="35" xfId="61" applyFont="1" applyBorder="1" applyAlignment="1">
      <alignment horizontal="right"/>
      <protection/>
    </xf>
    <xf numFmtId="0" fontId="3" fillId="0" borderId="32" xfId="61" applyFont="1" applyFill="1" applyBorder="1">
      <alignment vertical="center"/>
      <protection/>
    </xf>
    <xf numFmtId="0" fontId="26" fillId="0" borderId="32" xfId="61" applyFont="1" applyFill="1" applyBorder="1" applyAlignment="1">
      <alignment horizontal="left" vertical="top"/>
      <protection/>
    </xf>
    <xf numFmtId="0" fontId="26" fillId="0" borderId="15" xfId="61" applyFont="1" applyBorder="1" applyAlignment="1">
      <alignment horizontal="right" vertical="center"/>
      <protection/>
    </xf>
    <xf numFmtId="0" fontId="26" fillId="0" borderId="36" xfId="61" applyFont="1" applyFill="1" applyBorder="1" applyAlignment="1">
      <alignment horizontal="left" vertical="center"/>
      <protection/>
    </xf>
    <xf numFmtId="0" fontId="26" fillId="0" borderId="32" xfId="61" applyFont="1" applyBorder="1" applyAlignment="1">
      <alignment horizontal="center"/>
      <protection/>
    </xf>
    <xf numFmtId="0" fontId="3" fillId="0" borderId="32" xfId="61" applyFont="1" applyBorder="1" applyAlignment="1">
      <alignment vertical="center"/>
      <protection/>
    </xf>
    <xf numFmtId="0" fontId="3" fillId="0" borderId="34" xfId="61" applyFont="1" applyFill="1" applyBorder="1" applyAlignment="1">
      <alignment vertical="center"/>
      <protection/>
    </xf>
    <xf numFmtId="0" fontId="49" fillId="0" borderId="0" xfId="61" applyFont="1" applyBorder="1" applyAlignment="1">
      <alignment horizontal="center" vertical="center"/>
      <protection/>
    </xf>
    <xf numFmtId="0" fontId="0" fillId="0" borderId="0" xfId="61" applyFont="1" applyFill="1" applyAlignment="1">
      <alignment vertical="center"/>
      <protection/>
    </xf>
    <xf numFmtId="0" fontId="40" fillId="0" borderId="0" xfId="61" applyFont="1" applyBorder="1" applyAlignment="1">
      <alignment/>
      <protection/>
    </xf>
    <xf numFmtId="0" fontId="40" fillId="0" borderId="15" xfId="61" applyFont="1" applyBorder="1" applyAlignment="1">
      <alignment/>
      <protection/>
    </xf>
    <xf numFmtId="0" fontId="30" fillId="0" borderId="0" xfId="61" applyFont="1" applyBorder="1" applyAlignment="1">
      <alignment/>
      <protection/>
    </xf>
    <xf numFmtId="0" fontId="30" fillId="0" borderId="15" xfId="61" applyFont="1" applyBorder="1" applyAlignment="1">
      <alignment/>
      <protection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20" fontId="0" fillId="0" borderId="37" xfId="61" applyNumberFormat="1" applyBorder="1" applyAlignment="1">
      <alignment horizontal="center" vertical="center"/>
      <protection/>
    </xf>
    <xf numFmtId="20" fontId="0" fillId="0" borderId="38" xfId="61" applyNumberForma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20" fontId="0" fillId="0" borderId="37" xfId="61" applyNumberFormat="1" applyFill="1" applyBorder="1" applyAlignment="1">
      <alignment horizontal="center" vertical="center"/>
      <protection/>
    </xf>
    <xf numFmtId="20" fontId="0" fillId="0" borderId="38" xfId="61" applyNumberForma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2" fillId="0" borderId="0" xfId="61" applyFont="1" applyAlignment="1">
      <alignment horizontal="distributed" vertical="center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/>
      <protection/>
    </xf>
    <xf numFmtId="0" fontId="39" fillId="0" borderId="17" xfId="61" applyFont="1" applyFill="1" applyBorder="1" applyAlignment="1">
      <alignment horizontal="left" vertical="top"/>
      <protection/>
    </xf>
    <xf numFmtId="0" fontId="39" fillId="0" borderId="27" xfId="61" applyFont="1" applyFill="1" applyBorder="1" applyAlignment="1">
      <alignment horizontal="left" vertical="top"/>
      <protection/>
    </xf>
    <xf numFmtId="0" fontId="40" fillId="0" borderId="18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distributed" vertical="center"/>
      <protection/>
    </xf>
    <xf numFmtId="0" fontId="24" fillId="0" borderId="0" xfId="61" applyFont="1" applyAlignment="1">
      <alignment horizontal="distributed" vertical="center"/>
      <protection/>
    </xf>
    <xf numFmtId="0" fontId="39" fillId="0" borderId="28" xfId="61" applyFont="1" applyBorder="1" applyAlignment="1">
      <alignment horizontal="right"/>
      <protection/>
    </xf>
    <xf numFmtId="0" fontId="39" fillId="0" borderId="15" xfId="61" applyFont="1" applyBorder="1" applyAlignment="1">
      <alignment horizontal="right"/>
      <protection/>
    </xf>
    <xf numFmtId="0" fontId="3" fillId="0" borderId="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right"/>
      <protection/>
    </xf>
    <xf numFmtId="0" fontId="0" fillId="0" borderId="18" xfId="61" applyFont="1" applyBorder="1" applyAlignment="1">
      <alignment horizontal="left"/>
      <protection/>
    </xf>
    <xf numFmtId="0" fontId="10" fillId="0" borderId="0" xfId="61" applyFont="1" applyAlignment="1">
      <alignment horizontal="center" vertical="center"/>
      <protection/>
    </xf>
    <xf numFmtId="0" fontId="13" fillId="0" borderId="0" xfId="61" applyFont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39" fillId="0" borderId="17" xfId="61" applyFont="1" applyBorder="1" applyAlignment="1">
      <alignment horizontal="right" vertical="top"/>
      <protection/>
    </xf>
    <xf numFmtId="0" fontId="39" fillId="0" borderId="27" xfId="61" applyFont="1" applyBorder="1" applyAlignment="1">
      <alignment horizontal="right" vertical="top"/>
      <protection/>
    </xf>
    <xf numFmtId="0" fontId="0" fillId="0" borderId="15" xfId="61" applyFont="1" applyBorder="1" applyAlignment="1">
      <alignment horizontal="right" vertical="top"/>
      <protection/>
    </xf>
    <xf numFmtId="0" fontId="40" fillId="0" borderId="0" xfId="61" applyFont="1" applyAlignment="1">
      <alignment horizontal="distributed" vertical="center"/>
      <protection/>
    </xf>
    <xf numFmtId="0" fontId="41" fillId="0" borderId="17" xfId="61" applyFont="1" applyBorder="1" applyAlignment="1">
      <alignment horizontal="right"/>
      <protection/>
    </xf>
    <xf numFmtId="0" fontId="41" fillId="0" borderId="27" xfId="61" applyFont="1" applyBorder="1" applyAlignment="1">
      <alignment horizontal="right"/>
      <protection/>
    </xf>
    <xf numFmtId="0" fontId="39" fillId="0" borderId="18" xfId="61" applyFont="1" applyFill="1" applyBorder="1" applyAlignment="1">
      <alignment horizontal="left"/>
      <protection/>
    </xf>
    <xf numFmtId="0" fontId="17" fillId="0" borderId="0" xfId="61" applyFont="1" applyAlignment="1">
      <alignment horizontal="distributed" vertical="center"/>
      <protection/>
    </xf>
    <xf numFmtId="0" fontId="39" fillId="0" borderId="17" xfId="61" applyFont="1" applyBorder="1" applyAlignment="1">
      <alignment horizontal="right"/>
      <protection/>
    </xf>
    <xf numFmtId="0" fontId="39" fillId="0" borderId="17" xfId="61" applyFont="1" applyFill="1" applyBorder="1" applyAlignment="1">
      <alignment horizontal="left" vertical="center"/>
      <protection/>
    </xf>
    <xf numFmtId="0" fontId="0" fillId="0" borderId="18" xfId="61" applyFont="1" applyBorder="1" applyAlignment="1">
      <alignment horizontal="left" vertical="top"/>
      <protection/>
    </xf>
    <xf numFmtId="0" fontId="39" fillId="0" borderId="0" xfId="61" applyFont="1" applyFill="1" applyBorder="1" applyAlignment="1">
      <alignment horizontal="left"/>
      <protection/>
    </xf>
    <xf numFmtId="0" fontId="41" fillId="0" borderId="17" xfId="61" applyFont="1" applyBorder="1" applyAlignment="1">
      <alignment horizontal="left"/>
      <protection/>
    </xf>
    <xf numFmtId="0" fontId="41" fillId="0" borderId="27" xfId="61" applyFont="1" applyBorder="1" applyAlignment="1">
      <alignment horizontal="left"/>
      <protection/>
    </xf>
    <xf numFmtId="0" fontId="39" fillId="0" borderId="32" xfId="61" applyFont="1" applyFill="1" applyBorder="1" applyAlignment="1">
      <alignment horizontal="left" vertical="top"/>
      <protection/>
    </xf>
    <xf numFmtId="0" fontId="39" fillId="0" borderId="31" xfId="61" applyFont="1" applyFill="1" applyBorder="1" applyAlignment="1">
      <alignment horizontal="left" vertical="top"/>
      <protection/>
    </xf>
    <xf numFmtId="0" fontId="30" fillId="0" borderId="18" xfId="61" applyFont="1" applyBorder="1" applyAlignment="1">
      <alignment horizontal="center"/>
      <protection/>
    </xf>
    <xf numFmtId="0" fontId="30" fillId="0" borderId="15" xfId="61" applyFont="1" applyBorder="1" applyAlignment="1">
      <alignment horizontal="center"/>
      <protection/>
    </xf>
    <xf numFmtId="0" fontId="3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wrapText="1"/>
      <protection/>
    </xf>
    <xf numFmtId="0" fontId="41" fillId="0" borderId="15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39" fillId="0" borderId="18" xfId="61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center"/>
    </xf>
    <xf numFmtId="0" fontId="39" fillId="0" borderId="17" xfId="61" applyFont="1" applyBorder="1" applyAlignment="1">
      <alignment horizontal="right" vertical="center"/>
      <protection/>
    </xf>
    <xf numFmtId="0" fontId="26" fillId="0" borderId="15" xfId="61" applyFont="1" applyBorder="1" applyAlignment="1">
      <alignment horizontal="right" vertical="top"/>
      <protection/>
    </xf>
    <xf numFmtId="0" fontId="25" fillId="0" borderId="0" xfId="61" applyFont="1" applyFill="1" applyBorder="1" applyAlignment="1">
      <alignment horizontal="distributed" vertical="center"/>
      <protection/>
    </xf>
    <xf numFmtId="0" fontId="25" fillId="0" borderId="0" xfId="61" applyFont="1" applyBorder="1" applyAlignment="1">
      <alignment horizontal="distributed" vertical="center"/>
      <protection/>
    </xf>
    <xf numFmtId="0" fontId="39" fillId="0" borderId="15" xfId="61" applyFont="1" applyBorder="1" applyAlignment="1">
      <alignment horizontal="right" vertical="top"/>
      <protection/>
    </xf>
    <xf numFmtId="0" fontId="39" fillId="0" borderId="19" xfId="61" applyFont="1" applyBorder="1" applyAlignment="1">
      <alignment horizontal="right" vertical="top"/>
      <protection/>
    </xf>
    <xf numFmtId="0" fontId="16" fillId="0" borderId="0" xfId="61" applyFont="1" applyBorder="1" applyAlignment="1">
      <alignment horizontal="center" vertical="center"/>
      <protection/>
    </xf>
    <xf numFmtId="0" fontId="39" fillId="0" borderId="34" xfId="0" applyFont="1" applyBorder="1" applyAlignment="1">
      <alignment vertical="center"/>
    </xf>
    <xf numFmtId="0" fontId="39" fillId="0" borderId="39" xfId="61" applyFont="1" applyBorder="1" applyAlignment="1">
      <alignment horizontal="right" vertical="top"/>
      <protection/>
    </xf>
    <xf numFmtId="0" fontId="3" fillId="0" borderId="0" xfId="61" applyFont="1" applyBorder="1" applyAlignment="1">
      <alignment horizontal="right" vertical="center" wrapText="1"/>
      <protection/>
    </xf>
    <xf numFmtId="0" fontId="3" fillId="0" borderId="18" xfId="61" applyFont="1" applyBorder="1" applyAlignment="1">
      <alignment horizontal="left" vertical="center" wrapText="1"/>
      <protection/>
    </xf>
    <xf numFmtId="0" fontId="3" fillId="0" borderId="18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9" fillId="0" borderId="40" xfId="61" applyFont="1" applyBorder="1" applyAlignment="1">
      <alignment horizontal="right"/>
      <protection/>
    </xf>
    <xf numFmtId="0" fontId="39" fillId="0" borderId="34" xfId="61" applyFont="1" applyBorder="1" applyAlignment="1">
      <alignment horizontal="right"/>
      <protection/>
    </xf>
    <xf numFmtId="0" fontId="39" fillId="0" borderId="32" xfId="61" applyFont="1" applyBorder="1" applyAlignment="1">
      <alignment horizontal="left"/>
      <protection/>
    </xf>
    <xf numFmtId="0" fontId="3" fillId="0" borderId="18" xfId="61" applyFont="1" applyBorder="1" applyAlignment="1">
      <alignment vertical="center" wrapText="1"/>
      <protection/>
    </xf>
    <xf numFmtId="0" fontId="3" fillId="0" borderId="18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9" fillId="0" borderId="41" xfId="61" applyFont="1" applyFill="1" applyBorder="1" applyAlignment="1">
      <alignment horizontal="left" vertical="center"/>
      <protection/>
    </xf>
    <xf numFmtId="0" fontId="39" fillId="0" borderId="15" xfId="61" applyFont="1" applyBorder="1" applyAlignment="1">
      <alignment horizontal="right" vertical="center"/>
      <protection/>
    </xf>
    <xf numFmtId="0" fontId="39" fillId="0" borderId="42" xfId="61" applyFont="1" applyBorder="1" applyAlignment="1">
      <alignment horizontal="right" vertical="center"/>
      <protection/>
    </xf>
    <xf numFmtId="0" fontId="39" fillId="0" borderId="43" xfId="61" applyFont="1" applyBorder="1" applyAlignment="1">
      <alignment horizontal="right" vertical="center"/>
      <protection/>
    </xf>
    <xf numFmtId="0" fontId="3" fillId="0" borderId="15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52" fillId="0" borderId="18" xfId="61" applyFont="1" applyBorder="1" applyAlignment="1">
      <alignment horizontal="center" wrapText="1"/>
      <protection/>
    </xf>
    <xf numFmtId="0" fontId="52" fillId="0" borderId="34" xfId="61" applyFont="1" applyBorder="1" applyAlignment="1">
      <alignment horizontal="center" wrapText="1"/>
      <protection/>
    </xf>
    <xf numFmtId="0" fontId="39" fillId="0" borderId="18" xfId="61" applyFont="1" applyFill="1" applyBorder="1" applyAlignment="1">
      <alignment horizontal="left" vertical="top"/>
      <protection/>
    </xf>
    <xf numFmtId="0" fontId="39" fillId="0" borderId="36" xfId="61" applyFont="1" applyFill="1" applyBorder="1" applyAlignment="1">
      <alignment horizontal="left" vertical="top"/>
      <protection/>
    </xf>
    <xf numFmtId="0" fontId="3" fillId="0" borderId="15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0" xfId="61" applyFont="1" applyBorder="1" applyAlignment="1">
      <alignment horizontal="left" vertical="center" wrapText="1"/>
      <protection/>
    </xf>
    <xf numFmtId="0" fontId="39" fillId="0" borderId="43" xfId="61" applyFont="1" applyBorder="1" applyAlignment="1">
      <alignment horizontal="center"/>
      <protection/>
    </xf>
    <xf numFmtId="0" fontId="39" fillId="0" borderId="44" xfId="61" applyFont="1" applyBorder="1" applyAlignment="1">
      <alignment horizontal="center"/>
      <protection/>
    </xf>
    <xf numFmtId="0" fontId="39" fillId="0" borderId="34" xfId="61" applyFont="1" applyBorder="1" applyAlignment="1">
      <alignment horizontal="center"/>
      <protection/>
    </xf>
    <xf numFmtId="0" fontId="39" fillId="0" borderId="45" xfId="61" applyFont="1" applyBorder="1" applyAlignment="1">
      <alignment horizontal="center"/>
      <protection/>
    </xf>
    <xf numFmtId="0" fontId="3" fillId="0" borderId="0" xfId="61" applyFont="1" applyBorder="1" applyAlignment="1">
      <alignment vertical="center" wrapText="1"/>
      <protection/>
    </xf>
    <xf numFmtId="0" fontId="51" fillId="0" borderId="18" xfId="61" applyFont="1" applyBorder="1" applyAlignment="1">
      <alignment horizontal="center" wrapText="1"/>
      <protection/>
    </xf>
    <xf numFmtId="0" fontId="51" fillId="0" borderId="34" xfId="61" applyFont="1" applyBorder="1" applyAlignment="1">
      <alignment horizontal="center"/>
      <protection/>
    </xf>
    <xf numFmtId="0" fontId="51" fillId="0" borderId="18" xfId="61" applyFont="1" applyBorder="1" applyAlignment="1">
      <alignment horizontal="center"/>
      <protection/>
    </xf>
    <xf numFmtId="0" fontId="39" fillId="0" borderId="41" xfId="61" applyFont="1" applyFill="1" applyBorder="1" applyAlignment="1">
      <alignment horizontal="left" vertical="top"/>
      <protection/>
    </xf>
    <xf numFmtId="0" fontId="39" fillId="0" borderId="46" xfId="61" applyFont="1" applyFill="1" applyBorder="1" applyAlignment="1">
      <alignment horizontal="left" vertical="top"/>
      <protection/>
    </xf>
    <xf numFmtId="0" fontId="39" fillId="0" borderId="34" xfId="61" applyFont="1" applyBorder="1" applyAlignment="1">
      <alignment horizontal="right" vertical="top"/>
      <protection/>
    </xf>
    <xf numFmtId="0" fontId="39" fillId="0" borderId="35" xfId="61" applyFont="1" applyBorder="1" applyAlignment="1">
      <alignment horizontal="right" vertical="top"/>
      <protection/>
    </xf>
    <xf numFmtId="0" fontId="39" fillId="0" borderId="18" xfId="61" applyFont="1" applyBorder="1" applyAlignment="1">
      <alignment horizontal="left" vertical="top"/>
      <protection/>
    </xf>
    <xf numFmtId="0" fontId="50" fillId="0" borderId="0" xfId="61" applyFont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distributed" vertical="center"/>
    </xf>
    <xf numFmtId="0" fontId="37" fillId="0" borderId="38" xfId="0" applyFont="1" applyBorder="1" applyAlignment="1">
      <alignment horizontal="distributed" vertical="center"/>
    </xf>
    <xf numFmtId="0" fontId="20" fillId="0" borderId="37" xfId="0" applyFont="1" applyBorder="1" applyAlignment="1">
      <alignment horizontal="distributed" vertical="center"/>
    </xf>
    <xf numFmtId="0" fontId="20" fillId="0" borderId="38" xfId="0" applyFont="1" applyBorder="1" applyAlignment="1">
      <alignment horizontal="distributed" vertical="center"/>
    </xf>
    <xf numFmtId="0" fontId="20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3" fillId="0" borderId="37" xfId="0" applyFont="1" applyBorder="1" applyAlignment="1">
      <alignment horizontal="distributed" vertical="center"/>
    </xf>
    <xf numFmtId="0" fontId="23" fillId="0" borderId="38" xfId="0" applyFont="1" applyBorder="1" applyAlignment="1">
      <alignment horizontal="distributed" vertical="center"/>
    </xf>
    <xf numFmtId="0" fontId="0" fillId="0" borderId="38" xfId="0" applyBorder="1" applyAlignment="1">
      <alignment/>
    </xf>
    <xf numFmtId="0" fontId="20" fillId="0" borderId="0" xfId="0" applyFont="1" applyAlignment="1">
      <alignment horizontal="left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7" fontId="32" fillId="0" borderId="0" xfId="0" applyNumberFormat="1" applyFont="1" applyAlignment="1">
      <alignment horizontal="left" vertical="center"/>
    </xf>
    <xf numFmtId="177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 wrapText="1" shrinkToFit="1"/>
    </xf>
    <xf numFmtId="0" fontId="32" fillId="0" borderId="0" xfId="0" applyFont="1" applyAlignment="1">
      <alignment vertical="center" shrinkToFit="1"/>
    </xf>
    <xf numFmtId="20" fontId="35" fillId="0" borderId="37" xfId="0" applyNumberFormat="1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181" fontId="35" fillId="0" borderId="37" xfId="0" applyNumberFormat="1" applyFont="1" applyBorder="1" applyAlignment="1">
      <alignment horizontal="center" vertical="center"/>
    </xf>
    <xf numFmtId="181" fontId="35" fillId="0" borderId="47" xfId="0" applyNumberFormat="1" applyFont="1" applyBorder="1" applyAlignment="1">
      <alignment horizontal="center" vertical="center"/>
    </xf>
    <xf numFmtId="181" fontId="35" fillId="0" borderId="38" xfId="0" applyNumberFormat="1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3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2" fillId="0" borderId="4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4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476250</xdr:colOff>
      <xdr:row>26</xdr:row>
      <xdr:rowOff>142875</xdr:rowOff>
    </xdr:from>
    <xdr:ext cx="323850" cy="276225"/>
    <xdr:sp>
      <xdr:nvSpPr>
        <xdr:cNvPr id="1" name="テキスト ボックス 3"/>
        <xdr:cNvSpPr txBox="1">
          <a:spLocks noChangeArrowheads="1"/>
        </xdr:cNvSpPr>
      </xdr:nvSpPr>
      <xdr:spPr>
        <a:xfrm>
          <a:off x="10306050" y="56292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  <xdr:oneCellAnchor>
    <xdr:from>
      <xdr:col>25</xdr:col>
      <xdr:colOff>476250</xdr:colOff>
      <xdr:row>25</xdr:row>
      <xdr:rowOff>76200</xdr:rowOff>
    </xdr:from>
    <xdr:ext cx="32385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10306050" y="518160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476250</xdr:colOff>
      <xdr:row>26</xdr:row>
      <xdr:rowOff>142875</xdr:rowOff>
    </xdr:from>
    <xdr:ext cx="3238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306050" y="73056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  <xdr:oneCellAnchor>
    <xdr:from>
      <xdr:col>25</xdr:col>
      <xdr:colOff>476250</xdr:colOff>
      <xdr:row>25</xdr:row>
      <xdr:rowOff>76200</xdr:rowOff>
    </xdr:from>
    <xdr:ext cx="32385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10306050" y="685800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238125</xdr:colOff>
      <xdr:row>9</xdr:row>
      <xdr:rowOff>142875</xdr:rowOff>
    </xdr:from>
    <xdr:ext cx="323850" cy="276225"/>
    <xdr:sp>
      <xdr:nvSpPr>
        <xdr:cNvPr id="1" name="テキスト ボックス 2"/>
        <xdr:cNvSpPr txBox="1">
          <a:spLocks noChangeArrowheads="1"/>
        </xdr:cNvSpPr>
      </xdr:nvSpPr>
      <xdr:spPr>
        <a:xfrm>
          <a:off x="8324850" y="250507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  <xdr:oneCellAnchor>
    <xdr:from>
      <xdr:col>22</xdr:col>
      <xdr:colOff>38100</xdr:colOff>
      <xdr:row>9</xdr:row>
      <xdr:rowOff>295275</xdr:rowOff>
    </xdr:from>
    <xdr:ext cx="333375" cy="276225"/>
    <xdr:sp>
      <xdr:nvSpPr>
        <xdr:cNvPr id="2" name="テキスト ボックス 3"/>
        <xdr:cNvSpPr txBox="1">
          <a:spLocks noChangeArrowheads="1"/>
        </xdr:cNvSpPr>
      </xdr:nvSpPr>
      <xdr:spPr>
        <a:xfrm>
          <a:off x="8477250" y="265747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190500</xdr:colOff>
      <xdr:row>8</xdr:row>
      <xdr:rowOff>285750</xdr:rowOff>
    </xdr:from>
    <xdr:ext cx="323850" cy="276225"/>
    <xdr:sp>
      <xdr:nvSpPr>
        <xdr:cNvPr id="1" name="テキスト ボックス 3"/>
        <xdr:cNvSpPr txBox="1">
          <a:spLocks noChangeArrowheads="1"/>
        </xdr:cNvSpPr>
      </xdr:nvSpPr>
      <xdr:spPr>
        <a:xfrm>
          <a:off x="8277225" y="22669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  <xdr:oneCellAnchor>
    <xdr:from>
      <xdr:col>21</xdr:col>
      <xdr:colOff>142875</xdr:colOff>
      <xdr:row>19</xdr:row>
      <xdr:rowOff>0</xdr:rowOff>
    </xdr:from>
    <xdr:ext cx="323850" cy="276225"/>
    <xdr:sp>
      <xdr:nvSpPr>
        <xdr:cNvPr id="2" name="テキスト ボックス 4"/>
        <xdr:cNvSpPr txBox="1">
          <a:spLocks noChangeArrowheads="1"/>
        </xdr:cNvSpPr>
      </xdr:nvSpPr>
      <xdr:spPr>
        <a:xfrm>
          <a:off x="8229600" y="510540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  <xdr:oneCellAnchor>
    <xdr:from>
      <xdr:col>21</xdr:col>
      <xdr:colOff>142875</xdr:colOff>
      <xdr:row>15</xdr:row>
      <xdr:rowOff>19050</xdr:rowOff>
    </xdr:from>
    <xdr:ext cx="323850" cy="276225"/>
    <xdr:sp>
      <xdr:nvSpPr>
        <xdr:cNvPr id="3" name="テキスト ボックス 5"/>
        <xdr:cNvSpPr txBox="1">
          <a:spLocks noChangeArrowheads="1"/>
        </xdr:cNvSpPr>
      </xdr:nvSpPr>
      <xdr:spPr>
        <a:xfrm>
          <a:off x="8229600" y="39052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647700</xdr:colOff>
      <xdr:row>8</xdr:row>
      <xdr:rowOff>266700</xdr:rowOff>
    </xdr:from>
    <xdr:ext cx="3238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8724900" y="3629025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3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29"/>
  <sheetViews>
    <sheetView view="pageBreakPreview" zoomScale="120" zoomScaleSheetLayoutView="120" zoomScalePageLayoutView="0" workbookViewId="0" topLeftCell="A1">
      <selection activeCell="I28" sqref="I28"/>
    </sheetView>
  </sheetViews>
  <sheetFormatPr defaultColWidth="9.00390625" defaultRowHeight="18" customHeight="1"/>
  <cols>
    <col min="1" max="1" width="5.625" style="33" customWidth="1"/>
    <col min="2" max="3" width="7.625" style="33" customWidth="1"/>
    <col min="4" max="15" width="4.625" style="33" customWidth="1"/>
    <col min="16" max="16" width="6.625" style="33" customWidth="1"/>
    <col min="17" max="19" width="4.625" style="34" customWidth="1"/>
    <col min="20" max="24" width="4.625" style="33" customWidth="1"/>
    <col min="25" max="16384" width="9.00390625" style="33" customWidth="1"/>
  </cols>
  <sheetData>
    <row r="2" spans="2:21" ht="30" customHeight="1">
      <c r="B2" s="373" t="s">
        <v>45</v>
      </c>
      <c r="C2" s="373"/>
      <c r="D2" s="376" t="s">
        <v>187</v>
      </c>
      <c r="E2" s="376"/>
      <c r="F2" s="376"/>
      <c r="G2" s="376"/>
      <c r="H2" s="376"/>
      <c r="K2" s="45" t="s">
        <v>57</v>
      </c>
      <c r="L2" s="45"/>
      <c r="M2" s="45"/>
      <c r="N2" s="45"/>
      <c r="O2" s="45"/>
      <c r="P2" s="45"/>
      <c r="Q2" s="46"/>
      <c r="R2" s="46"/>
      <c r="S2" s="46"/>
      <c r="T2" s="45"/>
      <c r="U2" s="45"/>
    </row>
    <row r="3" spans="11:22" ht="18" customHeight="1">
      <c r="K3" s="369" t="s">
        <v>58</v>
      </c>
      <c r="L3" s="369"/>
      <c r="M3" s="369" t="str">
        <f>'1日-1'!M3:U3</f>
        <v>守山市民グランド・ソフトボール場</v>
      </c>
      <c r="N3" s="369"/>
      <c r="O3" s="369"/>
      <c r="P3" s="369"/>
      <c r="Q3" s="369"/>
      <c r="R3" s="369"/>
      <c r="S3" s="369"/>
      <c r="T3" s="369"/>
      <c r="U3" s="377"/>
      <c r="V3" s="39"/>
    </row>
    <row r="4" spans="2:22" ht="18" customHeight="1">
      <c r="B4" s="373" t="s">
        <v>46</v>
      </c>
      <c r="C4" s="373"/>
      <c r="D4" s="58" t="str">
        <f>'1日-1'!D4</f>
        <v>令和元年5月30日（木）</v>
      </c>
      <c r="E4" s="58"/>
      <c r="F4" s="58"/>
      <c r="G4" s="58"/>
      <c r="H4" s="58"/>
      <c r="I4" s="58"/>
      <c r="K4" s="369" t="s">
        <v>47</v>
      </c>
      <c r="L4" s="369"/>
      <c r="M4" s="369" t="str">
        <f>'1日-1'!M4:U4</f>
        <v>令和元年5月30日～6月2日</v>
      </c>
      <c r="N4" s="369"/>
      <c r="O4" s="369"/>
      <c r="P4" s="369"/>
      <c r="Q4" s="369"/>
      <c r="R4" s="369"/>
      <c r="S4" s="369"/>
      <c r="T4" s="369"/>
      <c r="U4" s="377"/>
      <c r="V4" s="39"/>
    </row>
    <row r="5" ht="18" customHeight="1">
      <c r="D5" s="33" t="s">
        <v>48</v>
      </c>
    </row>
    <row r="6" spans="2:4" ht="18" customHeight="1">
      <c r="B6" s="33" t="s">
        <v>0</v>
      </c>
      <c r="C6" s="365" t="s">
        <v>302</v>
      </c>
      <c r="D6" s="365"/>
    </row>
    <row r="7" spans="2:19" s="40" customFormat="1" ht="18" customHeight="1">
      <c r="B7" s="374" t="s">
        <v>49</v>
      </c>
      <c r="C7" s="375"/>
      <c r="D7" s="41">
        <v>1</v>
      </c>
      <c r="E7" s="41">
        <v>2</v>
      </c>
      <c r="F7" s="41">
        <v>3</v>
      </c>
      <c r="G7" s="41">
        <v>4</v>
      </c>
      <c r="H7" s="41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 t="s">
        <v>50</v>
      </c>
      <c r="Q7" s="42"/>
      <c r="R7" s="42"/>
      <c r="S7" s="42"/>
    </row>
    <row r="8" spans="1:21" ht="30" customHeight="1">
      <c r="A8" s="33">
        <v>2</v>
      </c>
      <c r="B8" s="363" t="str">
        <f>IF(A8="","",VLOOKUP(A8,'一覧'!$H$1:$I$24,2,0))</f>
        <v>大津</v>
      </c>
      <c r="C8" s="364"/>
      <c r="D8" s="43">
        <v>0</v>
      </c>
      <c r="E8" s="43">
        <v>0</v>
      </c>
      <c r="F8" s="43">
        <v>0</v>
      </c>
      <c r="G8" s="43">
        <v>0</v>
      </c>
      <c r="H8" s="43">
        <v>1</v>
      </c>
      <c r="I8" s="43">
        <v>0</v>
      </c>
      <c r="J8" s="43">
        <v>0</v>
      </c>
      <c r="K8" s="43"/>
      <c r="L8" s="43"/>
      <c r="M8" s="43"/>
      <c r="N8" s="43"/>
      <c r="O8" s="43"/>
      <c r="P8" s="43">
        <f>IF(COUNT(D8:O9)=0,"",SUM(D8:O8))</f>
        <v>1</v>
      </c>
      <c r="Q8" s="359" t="str">
        <f>IF(COUNT(D8:O9)=0,"",VLOOKUP(COUNTA(D9:O9),'一覧'!$A$1:$C$6,2,0))</f>
        <v>　</v>
      </c>
      <c r="R8" s="360"/>
      <c r="S8" s="360"/>
      <c r="T8" s="360"/>
      <c r="U8" s="360"/>
    </row>
    <row r="9" spans="1:21" ht="30" customHeight="1">
      <c r="A9" s="33">
        <v>1</v>
      </c>
      <c r="B9" s="363" t="str">
        <f>IF(A9="","",VLOOKUP(A9,'一覧'!$H$1:$I$24,2,0))</f>
        <v>大津商業</v>
      </c>
      <c r="C9" s="364"/>
      <c r="D9" s="43">
        <v>2</v>
      </c>
      <c r="E9" s="43">
        <v>1</v>
      </c>
      <c r="F9" s="43">
        <v>0</v>
      </c>
      <c r="G9" s="43">
        <v>0</v>
      </c>
      <c r="H9" s="43">
        <v>2</v>
      </c>
      <c r="I9" s="43">
        <v>1</v>
      </c>
      <c r="J9" s="43" t="s">
        <v>224</v>
      </c>
      <c r="K9" s="43"/>
      <c r="L9" s="43"/>
      <c r="M9" s="43"/>
      <c r="N9" s="43"/>
      <c r="O9" s="43"/>
      <c r="P9" s="43">
        <f>IF(COUNT(D9:O10)=0,"",SUM(D9:O9))</f>
        <v>6</v>
      </c>
      <c r="Q9" s="359"/>
      <c r="R9" s="360"/>
      <c r="S9" s="360"/>
      <c r="T9" s="360"/>
      <c r="U9" s="360" t="str">
        <f>IF(COUNT(D8:O9)=0,"",VLOOKUP(COUNTA(D9:O9),'一覧'!$A$1:$C$6,3,0))</f>
        <v>　</v>
      </c>
    </row>
    <row r="10" spans="2:19" s="35" customFormat="1" ht="18" customHeight="1">
      <c r="B10" s="35" t="s">
        <v>38</v>
      </c>
      <c r="C10" s="35" t="s">
        <v>328</v>
      </c>
      <c r="F10" s="35" t="s">
        <v>39</v>
      </c>
      <c r="H10" s="48" t="s">
        <v>329</v>
      </c>
      <c r="I10" s="47"/>
      <c r="J10" s="47"/>
      <c r="K10" s="48"/>
      <c r="L10" s="368" t="s">
        <v>48</v>
      </c>
      <c r="M10" s="368"/>
      <c r="N10" s="48" t="s">
        <v>301</v>
      </c>
      <c r="Q10" s="37"/>
      <c r="R10" s="37"/>
      <c r="S10" s="37"/>
    </row>
    <row r="11" spans="17:19" s="35" customFormat="1" ht="18" customHeight="1">
      <c r="Q11" s="37"/>
      <c r="R11" s="37"/>
      <c r="S11" s="37"/>
    </row>
    <row r="12" spans="2:4" ht="18" customHeight="1">
      <c r="B12" s="33" t="s">
        <v>53</v>
      </c>
      <c r="C12" s="365" t="s">
        <v>302</v>
      </c>
      <c r="D12" s="365"/>
    </row>
    <row r="13" spans="2:19" s="40" customFormat="1" ht="18" customHeight="1">
      <c r="B13" s="367" t="s">
        <v>49</v>
      </c>
      <c r="C13" s="367"/>
      <c r="D13" s="41">
        <v>1</v>
      </c>
      <c r="E13" s="41">
        <v>2</v>
      </c>
      <c r="F13" s="41">
        <v>3</v>
      </c>
      <c r="G13" s="41">
        <v>4</v>
      </c>
      <c r="H13" s="41">
        <v>5</v>
      </c>
      <c r="I13" s="41">
        <v>6</v>
      </c>
      <c r="J13" s="41">
        <v>7</v>
      </c>
      <c r="K13" s="41">
        <v>8</v>
      </c>
      <c r="L13" s="41">
        <v>9</v>
      </c>
      <c r="M13" s="41">
        <v>10</v>
      </c>
      <c r="N13" s="41">
        <v>11</v>
      </c>
      <c r="O13" s="41">
        <v>12</v>
      </c>
      <c r="P13" s="41" t="s">
        <v>50</v>
      </c>
      <c r="Q13" s="42"/>
      <c r="R13" s="42"/>
      <c r="S13" s="42"/>
    </row>
    <row r="14" spans="1:21" ht="30" customHeight="1">
      <c r="A14" s="33">
        <v>13</v>
      </c>
      <c r="B14" s="363" t="str">
        <f>IF(A14="","",VLOOKUP(A14,'一覧'!$H$1:$I$24,2,0))</f>
        <v>草津東</v>
      </c>
      <c r="C14" s="364"/>
      <c r="D14" s="34">
        <v>0</v>
      </c>
      <c r="E14" s="43">
        <v>0</v>
      </c>
      <c r="F14" s="43">
        <v>0</v>
      </c>
      <c r="G14" s="43">
        <v>1</v>
      </c>
      <c r="H14" s="43">
        <v>2</v>
      </c>
      <c r="I14" s="43"/>
      <c r="J14" s="43"/>
      <c r="K14" s="43"/>
      <c r="L14" s="43"/>
      <c r="M14" s="43"/>
      <c r="N14" s="43"/>
      <c r="O14" s="43"/>
      <c r="P14" s="43">
        <f>IF(COUNT(D14:O15)=0,"",SUM(C14:M14))</f>
        <v>3</v>
      </c>
      <c r="Q14" s="359" t="str">
        <f>IF(COUNT(D14:O15)=0,"",VLOOKUP(COUNTA(D15:O15),'一覧'!$A$1:$C$6,2,0))</f>
        <v>５回コールド</v>
      </c>
      <c r="R14" s="360"/>
      <c r="S14" s="360"/>
      <c r="T14" s="360"/>
      <c r="U14" s="360"/>
    </row>
    <row r="15" spans="1:21" ht="30" customHeight="1">
      <c r="A15" s="33">
        <v>15</v>
      </c>
      <c r="B15" s="361" t="str">
        <f>IF(A15="","",VLOOKUP(A15,'一覧'!$H$1:$I$24,2,0))</f>
        <v>滋賀学園</v>
      </c>
      <c r="C15" s="362"/>
      <c r="D15" s="43">
        <v>1</v>
      </c>
      <c r="E15" s="43">
        <v>9</v>
      </c>
      <c r="F15" s="43">
        <v>0</v>
      </c>
      <c r="G15" s="43">
        <v>1</v>
      </c>
      <c r="H15" s="43" t="s">
        <v>224</v>
      </c>
      <c r="I15" s="43"/>
      <c r="J15" s="43"/>
      <c r="K15" s="43"/>
      <c r="L15" s="43"/>
      <c r="M15" s="43"/>
      <c r="N15" s="43"/>
      <c r="O15" s="43"/>
      <c r="P15" s="43">
        <f>IF(COUNT(D15:O16)=0,"",SUM(D15:O15))</f>
        <v>11</v>
      </c>
      <c r="Q15" s="359"/>
      <c r="R15" s="360"/>
      <c r="S15" s="360"/>
      <c r="T15" s="360"/>
      <c r="U15" s="360" t="str">
        <f>IF(COUNT(D14:O15)=0,"",VLOOKUP(COUNTA(D15:O15),'一覧'!$A$1:$C$6,3,0))</f>
        <v>⑤</v>
      </c>
    </row>
    <row r="16" spans="2:19" s="35" customFormat="1" ht="18" customHeight="1">
      <c r="B16" s="35" t="s">
        <v>38</v>
      </c>
      <c r="C16" s="35" t="s">
        <v>188</v>
      </c>
      <c r="F16" s="35" t="s">
        <v>39</v>
      </c>
      <c r="H16" s="48" t="s">
        <v>267</v>
      </c>
      <c r="I16" s="47"/>
      <c r="J16" s="47"/>
      <c r="K16" s="48"/>
      <c r="L16" s="368"/>
      <c r="M16" s="368"/>
      <c r="N16" s="48" t="s">
        <v>349</v>
      </c>
      <c r="Q16" s="37"/>
      <c r="S16" s="37"/>
    </row>
    <row r="17" spans="17:19" s="35" customFormat="1" ht="18" customHeight="1">
      <c r="Q17" s="37"/>
      <c r="R17" s="37"/>
      <c r="S17" s="37"/>
    </row>
    <row r="18" spans="2:4" ht="18" customHeight="1">
      <c r="B18" s="33" t="s">
        <v>54</v>
      </c>
      <c r="C18" s="365" t="s">
        <v>302</v>
      </c>
      <c r="D18" s="365"/>
    </row>
    <row r="19" spans="2:19" s="40" customFormat="1" ht="18" customHeight="1">
      <c r="B19" s="367" t="s">
        <v>49</v>
      </c>
      <c r="C19" s="367"/>
      <c r="D19" s="41">
        <v>1</v>
      </c>
      <c r="E19" s="41">
        <v>2</v>
      </c>
      <c r="F19" s="41">
        <v>3</v>
      </c>
      <c r="G19" s="41">
        <v>4</v>
      </c>
      <c r="H19" s="41">
        <v>5</v>
      </c>
      <c r="I19" s="41">
        <v>6</v>
      </c>
      <c r="J19" s="41">
        <v>7</v>
      </c>
      <c r="K19" s="41">
        <v>8</v>
      </c>
      <c r="L19" s="41">
        <v>9</v>
      </c>
      <c r="M19" s="41">
        <v>10</v>
      </c>
      <c r="N19" s="41">
        <v>11</v>
      </c>
      <c r="O19" s="41">
        <v>12</v>
      </c>
      <c r="P19" s="41" t="s">
        <v>50</v>
      </c>
      <c r="Q19" s="42"/>
      <c r="R19" s="42"/>
      <c r="S19" s="42"/>
    </row>
    <row r="20" spans="1:21" ht="30" customHeight="1">
      <c r="A20" s="33">
        <v>10</v>
      </c>
      <c r="B20" s="363" t="str">
        <f>IF(A20="","",VLOOKUP(A20,'一覧'!$H$1:$I$24,2,0))</f>
        <v>国際情報</v>
      </c>
      <c r="C20" s="364"/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/>
      <c r="J20" s="43"/>
      <c r="K20" s="43"/>
      <c r="L20" s="43"/>
      <c r="M20" s="43"/>
      <c r="N20" s="43"/>
      <c r="O20" s="43"/>
      <c r="P20" s="43">
        <f>IF(COUNT(D20:O21)=0,"",SUM(D20:O20))</f>
        <v>0</v>
      </c>
      <c r="Q20" s="359" t="str">
        <f>IF(COUNT(D20:O21)=0,"",VLOOKUP(COUNTA(D21:O21),'一覧'!$A$1:$C$6,2,0))</f>
        <v>５回コールド</v>
      </c>
      <c r="R20" s="360"/>
      <c r="S20" s="360"/>
      <c r="T20" s="360"/>
      <c r="U20" s="360"/>
    </row>
    <row r="21" spans="1:21" ht="30" customHeight="1">
      <c r="A21" s="33">
        <v>8</v>
      </c>
      <c r="B21" s="363" t="str">
        <f>IF(A21="","",VLOOKUP(A21,'一覧'!$H$1:$I$24,2,0))</f>
        <v>水口</v>
      </c>
      <c r="C21" s="364"/>
      <c r="D21" s="43">
        <v>5</v>
      </c>
      <c r="E21" s="43">
        <v>2</v>
      </c>
      <c r="F21" s="43">
        <v>0</v>
      </c>
      <c r="G21" s="43">
        <v>0</v>
      </c>
      <c r="H21" s="43" t="s">
        <v>351</v>
      </c>
      <c r="I21" s="43"/>
      <c r="J21" s="43"/>
      <c r="K21" s="43"/>
      <c r="L21" s="43"/>
      <c r="M21" s="43"/>
      <c r="N21" s="43"/>
      <c r="O21" s="43"/>
      <c r="P21" s="43">
        <f>IF(COUNT(D21:O22)=0,"",SUM(D21:O21))</f>
        <v>7</v>
      </c>
      <c r="Q21" s="359"/>
      <c r="R21" s="360"/>
      <c r="S21" s="360"/>
      <c r="T21" s="360"/>
      <c r="U21" s="360" t="str">
        <f>IF(COUNT(D20:O21)=0,"",VLOOKUP(COUNTA(D21:O21),'一覧'!$A$1:$C$6,3,0))</f>
        <v>⑤</v>
      </c>
    </row>
    <row r="22" spans="2:19" s="35" customFormat="1" ht="18" customHeight="1">
      <c r="B22" s="35" t="s">
        <v>38</v>
      </c>
      <c r="C22" s="35" t="s">
        <v>181</v>
      </c>
      <c r="F22" s="35" t="s">
        <v>39</v>
      </c>
      <c r="H22" s="48" t="s">
        <v>346</v>
      </c>
      <c r="I22" s="47"/>
      <c r="J22" s="47"/>
      <c r="K22" s="48"/>
      <c r="L22" s="49"/>
      <c r="M22" s="49"/>
      <c r="N22" s="48" t="s">
        <v>353</v>
      </c>
      <c r="Q22" s="37"/>
      <c r="R22" s="37"/>
      <c r="S22" s="37"/>
    </row>
    <row r="23" spans="17:19" s="35" customFormat="1" ht="18" customHeight="1">
      <c r="Q23" s="37"/>
      <c r="R23" s="37"/>
      <c r="S23" s="37"/>
    </row>
    <row r="24" spans="2:4" ht="18" customHeight="1">
      <c r="B24" s="33" t="s">
        <v>55</v>
      </c>
      <c r="C24" s="365" t="s">
        <v>302</v>
      </c>
      <c r="D24" s="365"/>
    </row>
    <row r="25" spans="2:19" s="40" customFormat="1" ht="18" customHeight="1">
      <c r="B25" s="367" t="s">
        <v>49</v>
      </c>
      <c r="C25" s="367"/>
      <c r="D25" s="41">
        <v>1</v>
      </c>
      <c r="E25" s="41">
        <v>2</v>
      </c>
      <c r="F25" s="41">
        <v>3</v>
      </c>
      <c r="G25" s="41">
        <v>4</v>
      </c>
      <c r="H25" s="41">
        <v>5</v>
      </c>
      <c r="I25" s="41">
        <v>6</v>
      </c>
      <c r="J25" s="41">
        <v>7</v>
      </c>
      <c r="K25" s="41">
        <v>8</v>
      </c>
      <c r="L25" s="41">
        <v>9</v>
      </c>
      <c r="M25" s="41">
        <v>10</v>
      </c>
      <c r="N25" s="41">
        <v>11</v>
      </c>
      <c r="O25" s="41">
        <v>12</v>
      </c>
      <c r="P25" s="41" t="s">
        <v>50</v>
      </c>
      <c r="Q25" s="42"/>
      <c r="R25" s="42"/>
      <c r="S25" s="42"/>
    </row>
    <row r="26" spans="1:21" ht="30" customHeight="1">
      <c r="A26" s="33">
        <v>5</v>
      </c>
      <c r="B26" s="363" t="str">
        <f>IF(A26="","",VLOOKUP(A26,'一覧'!$H$1:$I$24,2,0))</f>
        <v>北大津</v>
      </c>
      <c r="C26" s="364"/>
      <c r="D26" s="43">
        <v>0</v>
      </c>
      <c r="E26" s="43">
        <v>2</v>
      </c>
      <c r="F26" s="43">
        <v>0</v>
      </c>
      <c r="G26" s="43">
        <v>0</v>
      </c>
      <c r="H26" s="43">
        <v>0</v>
      </c>
      <c r="I26" s="43">
        <v>0</v>
      </c>
      <c r="J26" s="43">
        <v>1</v>
      </c>
      <c r="K26" s="43"/>
      <c r="L26" s="43"/>
      <c r="M26" s="43"/>
      <c r="N26" s="43"/>
      <c r="O26" s="43"/>
      <c r="P26" s="43">
        <f>IF(COUNT(D26:O27)=0,"",SUM(D26:O26))</f>
        <v>3</v>
      </c>
      <c r="Q26" s="359" t="str">
        <f>IF(COUNT(D26:O27)=0,"",VLOOKUP(COUNTA(D27:O27),'一覧'!$A$1:$C$6,2,0))</f>
        <v>　</v>
      </c>
      <c r="R26" s="360"/>
      <c r="S26" s="360"/>
      <c r="T26" s="360"/>
      <c r="U26" s="360"/>
    </row>
    <row r="27" spans="1:21" ht="30" customHeight="1">
      <c r="A27" s="33">
        <v>6</v>
      </c>
      <c r="B27" s="363" t="str">
        <f>IF(A27="","",VLOOKUP(A27,'一覧'!$H$1:$I$24,2,0))</f>
        <v>比叡山</v>
      </c>
      <c r="C27" s="364"/>
      <c r="D27" s="43">
        <v>0</v>
      </c>
      <c r="E27" s="43">
        <v>0</v>
      </c>
      <c r="F27" s="43">
        <v>0</v>
      </c>
      <c r="G27" s="43">
        <v>0</v>
      </c>
      <c r="H27" s="43">
        <v>2</v>
      </c>
      <c r="I27" s="43">
        <v>2</v>
      </c>
      <c r="J27" s="43">
        <v>0</v>
      </c>
      <c r="K27" s="43"/>
      <c r="L27" s="43"/>
      <c r="M27" s="43"/>
      <c r="N27" s="43"/>
      <c r="O27" s="43"/>
      <c r="P27" s="43">
        <f>IF(COUNT(D27:O28)=0,"",SUM(D27:O27))</f>
        <v>4</v>
      </c>
      <c r="Q27" s="359"/>
      <c r="R27" s="360"/>
      <c r="S27" s="360"/>
      <c r="T27" s="360"/>
      <c r="U27" s="360" t="str">
        <f>IF(COUNT(D26:O27)=0,"",VLOOKUP(COUNTA(D27:O27),'一覧'!$A$1:$C$6,3,0))</f>
        <v>　</v>
      </c>
    </row>
    <row r="28" spans="2:19" s="35" customFormat="1" ht="18" customHeight="1">
      <c r="B28" s="35" t="s">
        <v>38</v>
      </c>
      <c r="C28" s="35" t="s">
        <v>246</v>
      </c>
      <c r="F28" s="35" t="s">
        <v>39</v>
      </c>
      <c r="H28" s="36" t="s">
        <v>268</v>
      </c>
      <c r="K28" s="36"/>
      <c r="L28" s="366"/>
      <c r="M28" s="366"/>
      <c r="N28" s="48" t="s">
        <v>350</v>
      </c>
      <c r="Q28" s="37"/>
      <c r="R28" s="36"/>
      <c r="S28" s="37"/>
    </row>
    <row r="29" spans="17:19" s="35" customFormat="1" ht="18" customHeight="1">
      <c r="Q29" s="37"/>
      <c r="R29" s="37"/>
      <c r="S29" s="37"/>
    </row>
  </sheetData>
  <sheetProtection/>
  <mergeCells count="30">
    <mergeCell ref="B25:C25"/>
    <mergeCell ref="B26:C26"/>
    <mergeCell ref="Q26:U27"/>
    <mergeCell ref="B27:C27"/>
    <mergeCell ref="L28:M28"/>
    <mergeCell ref="C18:D18"/>
    <mergeCell ref="B19:C19"/>
    <mergeCell ref="B20:C20"/>
    <mergeCell ref="Q20:U21"/>
    <mergeCell ref="B21:C21"/>
    <mergeCell ref="C24:D24"/>
    <mergeCell ref="C12:D12"/>
    <mergeCell ref="B13:C13"/>
    <mergeCell ref="B14:C14"/>
    <mergeCell ref="Q14:U15"/>
    <mergeCell ref="B15:C15"/>
    <mergeCell ref="L16:M16"/>
    <mergeCell ref="C6:D6"/>
    <mergeCell ref="B7:C7"/>
    <mergeCell ref="B8:C8"/>
    <mergeCell ref="Q8:U9"/>
    <mergeCell ref="B9:C9"/>
    <mergeCell ref="L10:M10"/>
    <mergeCell ref="B2:C2"/>
    <mergeCell ref="D2:H2"/>
    <mergeCell ref="K3:L3"/>
    <mergeCell ref="M3:U3"/>
    <mergeCell ref="B4:C4"/>
    <mergeCell ref="K4:L4"/>
    <mergeCell ref="M4:U4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&amp;C&amp;14-2-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8"/>
  <sheetViews>
    <sheetView view="pageBreakPreview" zoomScale="120" zoomScaleSheetLayoutView="120" zoomScalePageLayoutView="0" workbookViewId="0" topLeftCell="A7">
      <selection activeCell="J11" sqref="J11"/>
    </sheetView>
  </sheetViews>
  <sheetFormatPr defaultColWidth="9.00390625" defaultRowHeight="18" customHeight="1"/>
  <cols>
    <col min="1" max="1" width="5.625" style="33" customWidth="1"/>
    <col min="2" max="3" width="7.625" style="33" customWidth="1"/>
    <col min="4" max="15" width="4.625" style="33" customWidth="1"/>
    <col min="16" max="16" width="6.625" style="33" customWidth="1"/>
    <col min="17" max="19" width="4.625" style="34" customWidth="1"/>
    <col min="20" max="24" width="4.625" style="33" customWidth="1"/>
    <col min="25" max="16384" width="9.00390625" style="33" customWidth="1"/>
  </cols>
  <sheetData>
    <row r="2" spans="2:21" ht="30" customHeight="1">
      <c r="B2" s="373" t="s">
        <v>45</v>
      </c>
      <c r="C2" s="373"/>
      <c r="D2" s="379" t="str">
        <f>'1日-1'!D2:H2</f>
        <v>春　季  総  体</v>
      </c>
      <c r="E2" s="379"/>
      <c r="F2" s="379"/>
      <c r="G2" s="379"/>
      <c r="H2" s="379"/>
      <c r="K2" s="45" t="s">
        <v>57</v>
      </c>
      <c r="L2" s="45"/>
      <c r="M2" s="45"/>
      <c r="N2" s="45"/>
      <c r="O2" s="45"/>
      <c r="P2" s="45"/>
      <c r="Q2" s="46"/>
      <c r="R2" s="46"/>
      <c r="S2" s="46"/>
      <c r="T2" s="45"/>
      <c r="U2" s="45"/>
    </row>
    <row r="3" spans="11:22" ht="18" customHeight="1">
      <c r="K3" s="369" t="s">
        <v>58</v>
      </c>
      <c r="L3" s="369"/>
      <c r="M3" s="369" t="s">
        <v>276</v>
      </c>
      <c r="N3" s="369"/>
      <c r="O3" s="369"/>
      <c r="P3" s="369"/>
      <c r="Q3" s="369"/>
      <c r="R3" s="369"/>
      <c r="S3" s="369"/>
      <c r="T3" s="369"/>
      <c r="U3" s="377"/>
      <c r="V3" s="39"/>
    </row>
    <row r="4" spans="11:22" ht="18" customHeight="1">
      <c r="K4" s="162"/>
      <c r="L4" s="162"/>
      <c r="M4" s="162" t="s">
        <v>271</v>
      </c>
      <c r="N4" s="162"/>
      <c r="O4" s="162"/>
      <c r="P4" s="162"/>
      <c r="Q4" s="162"/>
      <c r="R4" s="162"/>
      <c r="S4" s="162"/>
      <c r="T4" s="162"/>
      <c r="U4" s="45"/>
      <c r="V4" s="39"/>
    </row>
    <row r="5" spans="2:22" ht="18" customHeight="1">
      <c r="B5" s="373" t="s">
        <v>226</v>
      </c>
      <c r="C5" s="373"/>
      <c r="D5" s="58" t="s">
        <v>297</v>
      </c>
      <c r="E5" s="58"/>
      <c r="F5" s="58"/>
      <c r="G5" s="58"/>
      <c r="H5" s="58"/>
      <c r="I5" s="58"/>
      <c r="K5" s="369" t="s">
        <v>47</v>
      </c>
      <c r="L5" s="369"/>
      <c r="M5" s="369" t="str">
        <f>'1日-1'!M4:U4</f>
        <v>令和元年5月30日～6月2日</v>
      </c>
      <c r="N5" s="369"/>
      <c r="O5" s="369"/>
      <c r="P5" s="369"/>
      <c r="Q5" s="369"/>
      <c r="R5" s="369"/>
      <c r="S5" s="369"/>
      <c r="T5" s="369"/>
      <c r="U5" s="378"/>
      <c r="V5" s="39"/>
    </row>
    <row r="6" ht="18" customHeight="1">
      <c r="D6" s="33" t="s">
        <v>48</v>
      </c>
    </row>
    <row r="7" spans="2:6" ht="18" customHeight="1">
      <c r="B7" s="33" t="s">
        <v>0</v>
      </c>
      <c r="C7" s="365" t="s">
        <v>44</v>
      </c>
      <c r="D7" s="365"/>
      <c r="F7" s="33" t="s">
        <v>325</v>
      </c>
    </row>
    <row r="8" spans="2:19" s="40" customFormat="1" ht="18" customHeight="1">
      <c r="B8" s="374" t="s">
        <v>49</v>
      </c>
      <c r="C8" s="375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 t="s">
        <v>50</v>
      </c>
      <c r="Q8" s="42"/>
      <c r="R8" s="42"/>
      <c r="S8" s="42"/>
    </row>
    <row r="9" spans="1:21" ht="30" customHeight="1">
      <c r="A9" s="33">
        <v>1</v>
      </c>
      <c r="B9" s="363" t="str">
        <f>IF(A9="","",VLOOKUP(A9,'一覧'!$H$1:$I$24,2,0))</f>
        <v>大津商業</v>
      </c>
      <c r="C9" s="364"/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/>
      <c r="L9" s="43"/>
      <c r="M9" s="43"/>
      <c r="N9" s="43"/>
      <c r="O9" s="43"/>
      <c r="P9" s="43">
        <f>IF(COUNT(D9:O10)=0,"",SUM(D9:O9))</f>
        <v>0</v>
      </c>
      <c r="Q9" s="359" t="str">
        <f>IF(COUNT(D9:O10)=0,"",VLOOKUP(COUNTA(D10:O10),'一覧'!$A$1:$C$6,2,0))</f>
        <v>　</v>
      </c>
      <c r="R9" s="360"/>
      <c r="S9" s="360"/>
      <c r="T9" s="360"/>
      <c r="U9" s="360"/>
    </row>
    <row r="10" spans="1:21" ht="30" customHeight="1">
      <c r="A10" s="33">
        <v>6</v>
      </c>
      <c r="B10" s="363" t="str">
        <f>IF(A10="","",VLOOKUP(A10,'一覧'!$H$1:$I$24,2,0))</f>
        <v>比叡山</v>
      </c>
      <c r="C10" s="364"/>
      <c r="D10" s="43">
        <v>0</v>
      </c>
      <c r="E10" s="43">
        <v>2</v>
      </c>
      <c r="F10" s="43">
        <v>0</v>
      </c>
      <c r="G10" s="43">
        <v>0</v>
      </c>
      <c r="H10" s="43">
        <v>0</v>
      </c>
      <c r="I10" s="43">
        <v>3</v>
      </c>
      <c r="J10" s="43" t="s">
        <v>224</v>
      </c>
      <c r="K10" s="43"/>
      <c r="L10" s="43"/>
      <c r="M10" s="43"/>
      <c r="N10" s="43"/>
      <c r="O10" s="43"/>
      <c r="P10" s="43">
        <f>IF(COUNT(D10:O11)=0,"",SUM(D10:O10))</f>
        <v>5</v>
      </c>
      <c r="Q10" s="359"/>
      <c r="R10" s="360"/>
      <c r="S10" s="360"/>
      <c r="T10" s="360"/>
      <c r="U10" s="360" t="str">
        <f>IF(COUNT(D9:O10)=0,"",VLOOKUP(COUNTA(D10:O10),'一覧'!$A$1:$C$6,3,0))</f>
        <v>　</v>
      </c>
    </row>
    <row r="11" spans="2:19" s="35" customFormat="1" ht="18" customHeight="1">
      <c r="B11" s="35" t="s">
        <v>38</v>
      </c>
      <c r="C11" s="35" t="s">
        <v>354</v>
      </c>
      <c r="F11" s="35" t="s">
        <v>39</v>
      </c>
      <c r="G11" s="36" t="s">
        <v>243</v>
      </c>
      <c r="K11" s="35" t="s">
        <v>355</v>
      </c>
      <c r="M11" s="104"/>
      <c r="O11" s="36" t="s">
        <v>343</v>
      </c>
      <c r="Q11" s="37"/>
      <c r="R11" s="37"/>
      <c r="S11" s="37"/>
    </row>
    <row r="12" spans="2:19" s="35" customFormat="1" ht="18" customHeight="1">
      <c r="B12" s="35" t="s">
        <v>42</v>
      </c>
      <c r="C12" s="35" t="s">
        <v>356</v>
      </c>
      <c r="Q12" s="37"/>
      <c r="R12" s="37"/>
      <c r="S12" s="37"/>
    </row>
    <row r="13" spans="17:19" s="35" customFormat="1" ht="18" customHeight="1">
      <c r="Q13" s="37"/>
      <c r="R13" s="37"/>
      <c r="S13" s="37"/>
    </row>
    <row r="14" spans="2:6" ht="18" customHeight="1">
      <c r="B14" s="33" t="s">
        <v>53</v>
      </c>
      <c r="C14" s="365" t="str">
        <f>C7</f>
        <v>第１試合</v>
      </c>
      <c r="D14" s="365"/>
      <c r="F14" s="33" t="s">
        <v>325</v>
      </c>
    </row>
    <row r="15" spans="2:19" s="40" customFormat="1" ht="18" customHeight="1">
      <c r="B15" s="367" t="s">
        <v>49</v>
      </c>
      <c r="C15" s="367"/>
      <c r="D15" s="41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41">
        <v>10</v>
      </c>
      <c r="N15" s="41">
        <v>11</v>
      </c>
      <c r="O15" s="41">
        <v>12</v>
      </c>
      <c r="P15" s="41" t="s">
        <v>50</v>
      </c>
      <c r="Q15" s="42"/>
      <c r="R15" s="42"/>
      <c r="S15" s="42"/>
    </row>
    <row r="16" spans="1:21" ht="30" customHeight="1">
      <c r="A16" s="33">
        <v>8</v>
      </c>
      <c r="B16" s="363" t="str">
        <f>IF(A16="","",VLOOKUP(A16,'一覧'!$H$1:$I$24,2,0))</f>
        <v>水口</v>
      </c>
      <c r="C16" s="364"/>
      <c r="D16" s="43">
        <v>1</v>
      </c>
      <c r="E16" s="43">
        <v>0</v>
      </c>
      <c r="F16" s="43">
        <v>2</v>
      </c>
      <c r="G16" s="43">
        <v>0</v>
      </c>
      <c r="H16" s="43">
        <v>2</v>
      </c>
      <c r="I16" s="43">
        <v>4</v>
      </c>
      <c r="J16" s="43"/>
      <c r="K16" s="43"/>
      <c r="L16" s="43"/>
      <c r="M16" s="43"/>
      <c r="N16" s="43"/>
      <c r="O16" s="43"/>
      <c r="P16" s="43">
        <f>IF(COUNT(D16:O17)=0,"",SUM(D16:O16))</f>
        <v>9</v>
      </c>
      <c r="Q16" s="359" t="str">
        <f>IF(COUNT(D16:O17)=0,"",VLOOKUP(COUNTA(D17:O17),'一覧'!$A$1:$C$6,2,0))</f>
        <v>６回コールド</v>
      </c>
      <c r="R16" s="360"/>
      <c r="S16" s="360"/>
      <c r="T16" s="360"/>
      <c r="U16" s="360"/>
    </row>
    <row r="17" spans="1:21" ht="30" customHeight="1">
      <c r="A17" s="33">
        <v>15</v>
      </c>
      <c r="B17" s="363" t="str">
        <f>IF(A17="","",VLOOKUP(A17,'一覧'!$H$1:$I$24,2,0))</f>
        <v>滋賀学園</v>
      </c>
      <c r="C17" s="364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/>
      <c r="K17" s="43"/>
      <c r="L17" s="43"/>
      <c r="M17" s="43"/>
      <c r="N17" s="43"/>
      <c r="O17" s="43"/>
      <c r="P17" s="43">
        <f>IF(COUNT(D17:O18)=0,"",SUM(D17:O17))</f>
        <v>0</v>
      </c>
      <c r="Q17" s="359"/>
      <c r="R17" s="360"/>
      <c r="S17" s="360"/>
      <c r="T17" s="360"/>
      <c r="U17" s="360" t="str">
        <f>IF(COUNT(D16:O17)=0,"",VLOOKUP(COUNTA(D17:O17),'一覧'!$A$1:$C$6,3,0))</f>
        <v>⑥</v>
      </c>
    </row>
    <row r="18" spans="2:19" s="35" customFormat="1" ht="18" customHeight="1">
      <c r="B18" s="35" t="s">
        <v>38</v>
      </c>
      <c r="C18" s="35" t="s">
        <v>341</v>
      </c>
      <c r="F18" s="35" t="s">
        <v>39</v>
      </c>
      <c r="G18" s="36" t="s">
        <v>357</v>
      </c>
      <c r="K18" s="35" t="s">
        <v>358</v>
      </c>
      <c r="L18" s="104"/>
      <c r="O18" s="36" t="s">
        <v>301</v>
      </c>
      <c r="Q18" s="37"/>
      <c r="R18" s="37"/>
      <c r="S18" s="37"/>
    </row>
    <row r="19" spans="2:19" s="35" customFormat="1" ht="18" customHeight="1">
      <c r="B19" s="35" t="s">
        <v>42</v>
      </c>
      <c r="C19" s="35" t="s">
        <v>359</v>
      </c>
      <c r="Q19" s="37"/>
      <c r="R19" s="37"/>
      <c r="S19" s="37"/>
    </row>
    <row r="20" spans="17:19" s="35" customFormat="1" ht="18" customHeight="1">
      <c r="Q20" s="37"/>
      <c r="R20" s="37"/>
      <c r="S20" s="37"/>
    </row>
    <row r="21" spans="2:6" ht="18" customHeight="1">
      <c r="B21" s="33" t="s">
        <v>55</v>
      </c>
      <c r="C21" s="365" t="str">
        <f>C14</f>
        <v>第１試合</v>
      </c>
      <c r="D21" s="365"/>
      <c r="F21" s="33" t="s">
        <v>219</v>
      </c>
    </row>
    <row r="22" spans="2:19" s="40" customFormat="1" ht="18" customHeight="1">
      <c r="B22" s="367" t="s">
        <v>49</v>
      </c>
      <c r="C22" s="367"/>
      <c r="D22" s="41">
        <v>1</v>
      </c>
      <c r="E22" s="41">
        <v>2</v>
      </c>
      <c r="F22" s="41">
        <v>3</v>
      </c>
      <c r="G22" s="41">
        <v>4</v>
      </c>
      <c r="H22" s="41">
        <v>5</v>
      </c>
      <c r="I22" s="41">
        <v>6</v>
      </c>
      <c r="J22" s="41">
        <v>7</v>
      </c>
      <c r="K22" s="41">
        <v>8</v>
      </c>
      <c r="L22" s="41">
        <v>9</v>
      </c>
      <c r="M22" s="41">
        <v>10</v>
      </c>
      <c r="N22" s="41">
        <v>11</v>
      </c>
      <c r="O22" s="41">
        <v>12</v>
      </c>
      <c r="P22" s="41" t="s">
        <v>50</v>
      </c>
      <c r="Q22" s="42"/>
      <c r="R22" s="42"/>
      <c r="S22" s="42"/>
    </row>
    <row r="23" spans="2:21" ht="30" customHeight="1">
      <c r="B23" s="363" t="s">
        <v>2</v>
      </c>
      <c r="C23" s="364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f>IF(COUNT(D23:O24)=0,"",SUM(D23:O23))</f>
      </c>
      <c r="Q23" s="359">
        <f>IF(COUNT(D23:O24)=0,"",VLOOKUP(COUNTA(D24:O24),'一覧'!$A$1:$C$6,2,0))</f>
      </c>
      <c r="R23" s="360"/>
      <c r="S23" s="360"/>
      <c r="T23" s="360"/>
      <c r="U23" s="360"/>
    </row>
    <row r="24" spans="2:21" ht="30" customHeight="1">
      <c r="B24" s="363" t="s">
        <v>89</v>
      </c>
      <c r="C24" s="364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>
        <f>IF(COUNT(D24:O25)=0,"",SUM(D24:O24))</f>
      </c>
      <c r="Q24" s="359"/>
      <c r="R24" s="360"/>
      <c r="S24" s="360"/>
      <c r="T24" s="360"/>
      <c r="U24" s="360">
        <f>IF(COUNT(D23:O24)=0,"",VLOOKUP(COUNTA(D24:O24),'一覧'!$A$1:$C$6,3,0))</f>
      </c>
    </row>
    <row r="25" spans="2:19" s="35" customFormat="1" ht="18" customHeight="1">
      <c r="B25" s="35" t="s">
        <v>38</v>
      </c>
      <c r="C25" s="35" t="s">
        <v>169</v>
      </c>
      <c r="F25" s="35" t="s">
        <v>39</v>
      </c>
      <c r="G25" s="36" t="s">
        <v>243</v>
      </c>
      <c r="K25" s="36" t="s">
        <v>280</v>
      </c>
      <c r="L25" s="104"/>
      <c r="M25" s="104"/>
      <c r="O25" s="36" t="s">
        <v>281</v>
      </c>
      <c r="Q25" s="37"/>
      <c r="R25" s="37"/>
      <c r="S25" s="37"/>
    </row>
    <row r="26" spans="2:19" s="35" customFormat="1" ht="18" customHeight="1">
      <c r="B26" s="35" t="s">
        <v>42</v>
      </c>
      <c r="C26" s="35" t="s">
        <v>270</v>
      </c>
      <c r="F26" s="35" t="s">
        <v>282</v>
      </c>
      <c r="G26" s="35" t="s">
        <v>269</v>
      </c>
      <c r="Q26" s="37"/>
      <c r="R26" s="37"/>
      <c r="S26" s="37"/>
    </row>
    <row r="27" spans="2:4" ht="18" customHeight="1" hidden="1">
      <c r="B27" s="33" t="s">
        <v>55</v>
      </c>
      <c r="C27" s="365" t="str">
        <f>C21</f>
        <v>第１試合</v>
      </c>
      <c r="D27" s="365"/>
    </row>
    <row r="28" spans="2:19" s="40" customFormat="1" ht="18" customHeight="1" hidden="1">
      <c r="B28" s="367" t="s">
        <v>49</v>
      </c>
      <c r="C28" s="367"/>
      <c r="D28" s="41">
        <v>1</v>
      </c>
      <c r="E28" s="41">
        <v>2</v>
      </c>
      <c r="F28" s="41">
        <v>3</v>
      </c>
      <c r="G28" s="41">
        <v>4</v>
      </c>
      <c r="H28" s="41">
        <v>5</v>
      </c>
      <c r="I28" s="41">
        <v>6</v>
      </c>
      <c r="J28" s="41">
        <v>7</v>
      </c>
      <c r="K28" s="41">
        <v>8</v>
      </c>
      <c r="L28" s="41">
        <v>9</v>
      </c>
      <c r="M28" s="41">
        <v>10</v>
      </c>
      <c r="N28" s="41">
        <v>11</v>
      </c>
      <c r="O28" s="41">
        <v>12</v>
      </c>
      <c r="P28" s="41" t="s">
        <v>50</v>
      </c>
      <c r="Q28" s="42"/>
      <c r="R28" s="42"/>
      <c r="S28" s="42"/>
    </row>
    <row r="29" spans="1:21" ht="30" customHeight="1" hidden="1">
      <c r="A29" s="33">
        <v>8</v>
      </c>
      <c r="B29" s="363" t="str">
        <f>IF(A29="","",VLOOKUP(A29,'一覧'!$H$1:$I$24,2,0))</f>
        <v>水口</v>
      </c>
      <c r="C29" s="364"/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/>
      <c r="J29" s="43"/>
      <c r="K29" s="43"/>
      <c r="L29" s="43"/>
      <c r="M29" s="43"/>
      <c r="N29" s="43"/>
      <c r="O29" s="43"/>
      <c r="P29" s="43">
        <f>IF(COUNT(D29:O30)=0,"",SUM(D29:O29))</f>
        <v>0</v>
      </c>
      <c r="Q29" s="359" t="str">
        <f>IF(COUNT(D29:O30)=0,"",VLOOKUP(COUNTA(D30:O30),'一覧'!$A$1:$C$6,2,0))</f>
        <v>５回コールド</v>
      </c>
      <c r="R29" s="360"/>
      <c r="S29" s="360"/>
      <c r="T29" s="360"/>
      <c r="U29" s="360"/>
    </row>
    <row r="30" spans="1:21" ht="30" customHeight="1" hidden="1">
      <c r="A30" s="33">
        <v>10</v>
      </c>
      <c r="B30" s="363" t="str">
        <f>IF(A30="","",VLOOKUP(A30,'一覧'!$H$1:$I$24,2,0))</f>
        <v>国際情報</v>
      </c>
      <c r="C30" s="364"/>
      <c r="D30" s="43">
        <v>1</v>
      </c>
      <c r="E30" s="43">
        <v>1</v>
      </c>
      <c r="F30" s="43">
        <v>5</v>
      </c>
      <c r="G30" s="43">
        <v>6</v>
      </c>
      <c r="H30" s="43" t="s">
        <v>224</v>
      </c>
      <c r="I30" s="43"/>
      <c r="J30" s="43"/>
      <c r="K30" s="43"/>
      <c r="L30" s="43"/>
      <c r="M30" s="43"/>
      <c r="N30" s="43"/>
      <c r="O30" s="43"/>
      <c r="P30" s="105">
        <f>IF(COUNT(D30:O31)=0,"",SUM(D30:O30))</f>
        <v>13</v>
      </c>
      <c r="Q30" s="359"/>
      <c r="R30" s="360"/>
      <c r="S30" s="360"/>
      <c r="T30" s="360"/>
      <c r="U30" s="360" t="str">
        <f>IF(COUNT(D29:O30)=0,"",VLOOKUP(COUNTA(D30:O30),'一覧'!$A$1:$C$6,3,0))</f>
        <v>⑤</v>
      </c>
    </row>
    <row r="31" spans="2:19" s="35" customFormat="1" ht="18" customHeight="1" hidden="1">
      <c r="B31" s="35" t="s">
        <v>38</v>
      </c>
      <c r="C31" s="35" t="s">
        <v>221</v>
      </c>
      <c r="F31" s="35" t="s">
        <v>39</v>
      </c>
      <c r="H31" s="36" t="s">
        <v>227</v>
      </c>
      <c r="K31" s="36"/>
      <c r="L31" s="366"/>
      <c r="M31" s="366"/>
      <c r="N31" s="36" t="s">
        <v>228</v>
      </c>
      <c r="Q31" s="37"/>
      <c r="R31" s="37"/>
      <c r="S31" s="37"/>
    </row>
    <row r="32" spans="17:19" s="35" customFormat="1" ht="18" customHeight="1" hidden="1">
      <c r="Q32" s="37"/>
      <c r="R32" s="37"/>
      <c r="S32" s="37"/>
    </row>
    <row r="33" spans="1:19" s="44" customFormat="1" ht="18" customHeight="1" hidden="1">
      <c r="A33" s="33"/>
      <c r="B33" s="33" t="s">
        <v>56</v>
      </c>
      <c r="C33" s="380" t="s">
        <v>92</v>
      </c>
      <c r="D33" s="380"/>
      <c r="E33" s="74"/>
      <c r="F33" s="33"/>
      <c r="G33" s="74"/>
      <c r="H33" s="33"/>
      <c r="I33" s="33"/>
      <c r="J33" s="33"/>
      <c r="K33" s="33"/>
      <c r="L33" s="33"/>
      <c r="M33" s="33"/>
      <c r="N33" s="33"/>
      <c r="O33" s="33"/>
      <c r="P33" s="33"/>
      <c r="Q33" s="38"/>
      <c r="R33" s="38"/>
      <c r="S33" s="38"/>
    </row>
    <row r="34" spans="1:19" s="44" customFormat="1" ht="18" customHeight="1" hidden="1">
      <c r="A34" s="40"/>
      <c r="B34" s="367" t="s">
        <v>49</v>
      </c>
      <c r="C34" s="367"/>
      <c r="D34" s="41">
        <v>1</v>
      </c>
      <c r="E34" s="41">
        <v>2</v>
      </c>
      <c r="F34" s="41">
        <v>3</v>
      </c>
      <c r="G34" s="41">
        <v>4</v>
      </c>
      <c r="H34" s="41">
        <v>5</v>
      </c>
      <c r="I34" s="41">
        <v>6</v>
      </c>
      <c r="J34" s="41">
        <v>7</v>
      </c>
      <c r="K34" s="41">
        <v>8</v>
      </c>
      <c r="L34" s="41">
        <v>9</v>
      </c>
      <c r="M34" s="41">
        <v>10</v>
      </c>
      <c r="N34" s="41">
        <v>11</v>
      </c>
      <c r="O34" s="41">
        <v>12</v>
      </c>
      <c r="P34" s="41" t="s">
        <v>50</v>
      </c>
      <c r="Q34" s="38"/>
      <c r="R34" s="38"/>
      <c r="S34" s="38"/>
    </row>
    <row r="35" spans="1:21" s="44" customFormat="1" ht="30" customHeight="1" hidden="1">
      <c r="A35" s="33">
        <v>1</v>
      </c>
      <c r="B35" s="363" t="str">
        <f>IF(A35="","",VLOOKUP(A35,'一覧'!$E$1:$F$5,2,0))</f>
        <v>栗東</v>
      </c>
      <c r="C35" s="36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f>IF(COUNT(D35:O36)=0,"",SUM(D35:O35))</f>
      </c>
      <c r="Q35" s="359">
        <f>IF(COUNT(D35:O36)=0,"",VLOOKUP(COUNTA(D36:O36),'一覧'!$A$1:$C$6,2,0))</f>
      </c>
      <c r="R35" s="360"/>
      <c r="S35" s="360"/>
      <c r="T35" s="360"/>
      <c r="U35" s="360"/>
    </row>
    <row r="36" spans="1:21" s="44" customFormat="1" ht="30" customHeight="1" hidden="1">
      <c r="A36" s="33">
        <v>3</v>
      </c>
      <c r="B36" s="363" t="str">
        <f>IF(A36="","",VLOOKUP(A36,'一覧'!$E$1:$F$5,2,0))</f>
        <v>彦根工業</v>
      </c>
      <c r="C36" s="36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>
        <f>IF(COUNT(D36:O37)=0,"",SUM(D36:O36))</f>
      </c>
      <c r="Q36" s="359"/>
      <c r="R36" s="360"/>
      <c r="S36" s="360"/>
      <c r="T36" s="360"/>
      <c r="U36" s="360">
        <f>IF(COUNT(D35:O36)=0,"",VLOOKUP(COUNTA(D36:O36),'一覧'!$A$1:$C$6,3,0))</f>
      </c>
    </row>
    <row r="37" spans="2:19" s="35" customFormat="1" ht="18" customHeight="1" hidden="1">
      <c r="B37" s="35" t="s">
        <v>38</v>
      </c>
      <c r="C37" s="47" t="s">
        <v>188</v>
      </c>
      <c r="F37" s="35" t="s">
        <v>39</v>
      </c>
      <c r="H37" s="36" t="s">
        <v>191</v>
      </c>
      <c r="I37" s="47"/>
      <c r="J37" s="47"/>
      <c r="K37" s="48"/>
      <c r="L37" s="64"/>
      <c r="M37" s="64"/>
      <c r="N37" s="36" t="s">
        <v>192</v>
      </c>
      <c r="O37" s="48"/>
      <c r="P37" s="47"/>
      <c r="Q37" s="37"/>
      <c r="R37" s="37"/>
      <c r="S37" s="37"/>
    </row>
    <row r="38" spans="3:19" s="35" customFormat="1" ht="18" customHeight="1">
      <c r="C38" s="47"/>
      <c r="H38" s="47"/>
      <c r="Q38" s="37"/>
      <c r="R38" s="37"/>
      <c r="S38" s="37"/>
    </row>
  </sheetData>
  <sheetProtection/>
  <mergeCells count="33">
    <mergeCell ref="B35:C35"/>
    <mergeCell ref="Q35:U36"/>
    <mergeCell ref="B36:C36"/>
    <mergeCell ref="B30:C30"/>
    <mergeCell ref="L31:M31"/>
    <mergeCell ref="C33:D33"/>
    <mergeCell ref="B34:C34"/>
    <mergeCell ref="Q29:U30"/>
    <mergeCell ref="B28:C28"/>
    <mergeCell ref="B29:C29"/>
    <mergeCell ref="C21:D21"/>
    <mergeCell ref="B22:C22"/>
    <mergeCell ref="B23:C23"/>
    <mergeCell ref="B24:C24"/>
    <mergeCell ref="Q23:U24"/>
    <mergeCell ref="C27:D27"/>
    <mergeCell ref="B8:C8"/>
    <mergeCell ref="B9:C9"/>
    <mergeCell ref="B10:C10"/>
    <mergeCell ref="B15:C15"/>
    <mergeCell ref="B16:C16"/>
    <mergeCell ref="B17:C17"/>
    <mergeCell ref="Q16:U17"/>
    <mergeCell ref="C14:D14"/>
    <mergeCell ref="Q9:U10"/>
    <mergeCell ref="B2:C2"/>
    <mergeCell ref="D2:H2"/>
    <mergeCell ref="K3:L3"/>
    <mergeCell ref="M3:U3"/>
    <mergeCell ref="B5:C5"/>
    <mergeCell ref="K5:L5"/>
    <mergeCell ref="M5:U5"/>
    <mergeCell ref="C7:D7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&amp;C&amp;14-4-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37"/>
  <sheetViews>
    <sheetView view="pageBreakPreview" zoomScaleSheetLayoutView="100" zoomScalePageLayoutView="0" workbookViewId="0" topLeftCell="A4">
      <selection activeCell="P12" sqref="P12"/>
    </sheetView>
  </sheetViews>
  <sheetFormatPr defaultColWidth="9.00390625" defaultRowHeight="18" customHeight="1"/>
  <cols>
    <col min="1" max="1" width="5.625" style="33" customWidth="1"/>
    <col min="2" max="3" width="7.625" style="33" customWidth="1"/>
    <col min="4" max="15" width="4.625" style="33" customWidth="1"/>
    <col min="16" max="16" width="6.625" style="33" customWidth="1"/>
    <col min="17" max="19" width="4.625" style="34" customWidth="1"/>
    <col min="20" max="24" width="4.625" style="33" customWidth="1"/>
    <col min="25" max="16384" width="9.00390625" style="33" customWidth="1"/>
  </cols>
  <sheetData>
    <row r="2" spans="2:21" ht="30" customHeight="1">
      <c r="B2" s="373" t="s">
        <v>45</v>
      </c>
      <c r="C2" s="373"/>
      <c r="D2" s="379" t="str">
        <f>'1日-1'!D2:H2</f>
        <v>春　季  総  体</v>
      </c>
      <c r="E2" s="379"/>
      <c r="F2" s="379"/>
      <c r="G2" s="379"/>
      <c r="H2" s="379"/>
      <c r="K2" s="45" t="s">
        <v>57</v>
      </c>
      <c r="L2" s="45"/>
      <c r="M2" s="45"/>
      <c r="N2" s="45"/>
      <c r="O2" s="45"/>
      <c r="P2" s="45"/>
      <c r="Q2" s="46"/>
      <c r="R2" s="46"/>
      <c r="S2" s="46"/>
      <c r="T2" s="45"/>
      <c r="U2" s="45"/>
    </row>
    <row r="3" spans="11:22" ht="18" customHeight="1">
      <c r="K3" s="369" t="s">
        <v>58</v>
      </c>
      <c r="L3" s="369"/>
      <c r="M3" s="369" t="str">
        <f>'2日-1'!M3:U3</f>
        <v>守山市運動公園多目的広場（女子）</v>
      </c>
      <c r="N3" s="369"/>
      <c r="O3" s="369"/>
      <c r="P3" s="369"/>
      <c r="Q3" s="369"/>
      <c r="R3" s="369"/>
      <c r="S3" s="369"/>
      <c r="T3" s="369"/>
      <c r="U3" s="377"/>
      <c r="V3" s="39"/>
    </row>
    <row r="4" spans="11:22" ht="18" customHeight="1">
      <c r="K4" s="162"/>
      <c r="L4" s="162"/>
      <c r="M4" s="369" t="str">
        <f>'2日-1'!M4:U4</f>
        <v>守山市運動公園ｿﾌﾄﾎﾞｰﾙ場（男子）</v>
      </c>
      <c r="N4" s="369"/>
      <c r="O4" s="369"/>
      <c r="P4" s="369"/>
      <c r="Q4" s="369"/>
      <c r="R4" s="369"/>
      <c r="S4" s="369"/>
      <c r="T4" s="369"/>
      <c r="U4" s="377"/>
      <c r="V4" s="39"/>
    </row>
    <row r="5" spans="2:22" ht="18" customHeight="1">
      <c r="B5" s="373" t="s">
        <v>226</v>
      </c>
      <c r="C5" s="373"/>
      <c r="D5" s="58" t="s">
        <v>326</v>
      </c>
      <c r="E5" s="58"/>
      <c r="F5" s="58"/>
      <c r="G5" s="58"/>
      <c r="H5" s="58"/>
      <c r="I5" s="58"/>
      <c r="K5" s="369" t="s">
        <v>47</v>
      </c>
      <c r="L5" s="369"/>
      <c r="M5" s="369" t="str">
        <f>'1日-1'!M4:U4</f>
        <v>令和元年5月30日～6月2日</v>
      </c>
      <c r="N5" s="369"/>
      <c r="O5" s="369"/>
      <c r="P5" s="369"/>
      <c r="Q5" s="369"/>
      <c r="R5" s="369"/>
      <c r="S5" s="369"/>
      <c r="T5" s="369"/>
      <c r="U5" s="378"/>
      <c r="V5" s="39"/>
    </row>
    <row r="6" ht="18" customHeight="1">
      <c r="D6" s="33" t="s">
        <v>48</v>
      </c>
    </row>
    <row r="7" spans="2:6" ht="18" customHeight="1">
      <c r="B7" s="33" t="s">
        <v>0</v>
      </c>
      <c r="C7" s="365" t="s">
        <v>52</v>
      </c>
      <c r="D7" s="365"/>
      <c r="F7" s="33" t="s">
        <v>87</v>
      </c>
    </row>
    <row r="8" spans="2:19" s="40" customFormat="1" ht="18" customHeight="1">
      <c r="B8" s="374" t="s">
        <v>49</v>
      </c>
      <c r="C8" s="375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 t="s">
        <v>50</v>
      </c>
      <c r="Q8" s="42"/>
      <c r="R8" s="42"/>
      <c r="S8" s="42"/>
    </row>
    <row r="9" spans="1:21" ht="30" customHeight="1">
      <c r="A9" s="33">
        <v>8</v>
      </c>
      <c r="B9" s="363" t="str">
        <f>IF(A9="","",VLOOKUP(A9,'一覧'!$H$1:$I$24,2,0))</f>
        <v>水口</v>
      </c>
      <c r="C9" s="364"/>
      <c r="D9" s="43">
        <v>1</v>
      </c>
      <c r="E9" s="43">
        <v>0</v>
      </c>
      <c r="F9" s="43">
        <v>1</v>
      </c>
      <c r="G9" s="43">
        <v>0</v>
      </c>
      <c r="H9" s="43">
        <v>0</v>
      </c>
      <c r="I9" s="43">
        <v>0</v>
      </c>
      <c r="J9" s="43">
        <v>0</v>
      </c>
      <c r="K9" s="43"/>
      <c r="L9" s="43"/>
      <c r="M9" s="43"/>
      <c r="N9" s="43"/>
      <c r="O9" s="43"/>
      <c r="P9" s="43">
        <f>IF(COUNT(D9:O10)=0,"",SUM(D9:O9))</f>
        <v>2</v>
      </c>
      <c r="Q9" s="359" t="str">
        <f>IF(COUNT(D9:O10)=0,"",VLOOKUP(COUNTA(D10:O10),'一覧'!$A$1:$C$6,2,0))</f>
        <v>　</v>
      </c>
      <c r="R9" s="360"/>
      <c r="S9" s="360"/>
      <c r="T9" s="360"/>
      <c r="U9" s="360"/>
    </row>
    <row r="10" spans="1:21" ht="30" customHeight="1">
      <c r="A10" s="33">
        <v>6</v>
      </c>
      <c r="B10" s="363" t="str">
        <f>IF(A10="","",VLOOKUP(A10,'一覧'!$H$1:$I$24,2,0))</f>
        <v>比叡山</v>
      </c>
      <c r="C10" s="364"/>
      <c r="D10" s="43">
        <v>0</v>
      </c>
      <c r="E10" s="43">
        <v>0</v>
      </c>
      <c r="F10" s="43">
        <v>0</v>
      </c>
      <c r="G10" s="43">
        <v>0</v>
      </c>
      <c r="H10" s="43">
        <v>3</v>
      </c>
      <c r="I10" s="43">
        <v>0</v>
      </c>
      <c r="J10" s="43" t="s">
        <v>224</v>
      </c>
      <c r="K10" s="43"/>
      <c r="L10" s="43"/>
      <c r="M10" s="43"/>
      <c r="N10" s="43"/>
      <c r="O10" s="43"/>
      <c r="P10" s="43">
        <f>IF(COUNT(D10:O11)=0,"",SUM(D10:O10))</f>
        <v>3</v>
      </c>
      <c r="Q10" s="359"/>
      <c r="R10" s="360"/>
      <c r="S10" s="360"/>
      <c r="T10" s="360"/>
      <c r="U10" s="360" t="str">
        <f>IF(COUNT(D9:O10)=0,"",VLOOKUP(COUNTA(D10:O10),'一覧'!$A$1:$C$6,3,0))</f>
        <v>　</v>
      </c>
    </row>
    <row r="11" spans="2:19" s="35" customFormat="1" ht="18" customHeight="1">
      <c r="B11" s="35" t="s">
        <v>38</v>
      </c>
      <c r="C11" s="35" t="s">
        <v>188</v>
      </c>
      <c r="F11" s="35" t="s">
        <v>39</v>
      </c>
      <c r="H11" s="36" t="s">
        <v>346</v>
      </c>
      <c r="K11" s="36" t="s">
        <v>373</v>
      </c>
      <c r="L11" s="104"/>
      <c r="M11" s="104"/>
      <c r="O11" s="36" t="s">
        <v>360</v>
      </c>
      <c r="Q11" s="37"/>
      <c r="S11" s="37"/>
    </row>
    <row r="12" spans="2:19" s="35" customFormat="1" ht="18" customHeight="1">
      <c r="B12" s="35" t="s">
        <v>42</v>
      </c>
      <c r="C12" s="35" t="s">
        <v>367</v>
      </c>
      <c r="Q12" s="37"/>
      <c r="R12" s="37"/>
      <c r="S12" s="37"/>
    </row>
    <row r="13" spans="17:19" s="35" customFormat="1" ht="18" customHeight="1">
      <c r="Q13" s="37"/>
      <c r="R13" s="37"/>
      <c r="S13" s="37"/>
    </row>
    <row r="14" spans="2:6" ht="18" customHeight="1">
      <c r="B14" s="33" t="s">
        <v>324</v>
      </c>
      <c r="C14" s="365" t="s">
        <v>44</v>
      </c>
      <c r="D14" s="365"/>
      <c r="F14" s="33" t="s">
        <v>207</v>
      </c>
    </row>
    <row r="15" spans="2:19" s="40" customFormat="1" ht="18" customHeight="1">
      <c r="B15" s="367" t="s">
        <v>49</v>
      </c>
      <c r="C15" s="367"/>
      <c r="D15" s="41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41">
        <v>10</v>
      </c>
      <c r="N15" s="41">
        <v>11</v>
      </c>
      <c r="O15" s="41">
        <v>12</v>
      </c>
      <c r="P15" s="41" t="s">
        <v>50</v>
      </c>
      <c r="Q15" s="42"/>
      <c r="R15" s="42"/>
      <c r="S15" s="42"/>
    </row>
    <row r="16" spans="2:21" ht="30" customHeight="1">
      <c r="B16" s="363" t="s">
        <v>89</v>
      </c>
      <c r="C16" s="364"/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/>
      <c r="J16" s="43"/>
      <c r="K16" s="43"/>
      <c r="L16" s="43"/>
      <c r="M16" s="43"/>
      <c r="N16" s="43"/>
      <c r="O16" s="43"/>
      <c r="P16" s="43">
        <f>IF(COUNT(D16:O17)=0,"",SUM(D16:O16))</f>
        <v>0</v>
      </c>
      <c r="Q16" s="359" t="str">
        <f>IF(COUNT(D16:O17)=0,"",VLOOKUP(COUNTA(D17:O17),'一覧'!$A$1:$C$6,2,0))</f>
        <v>５回コールド</v>
      </c>
      <c r="R16" s="360"/>
      <c r="S16" s="360"/>
      <c r="T16" s="360"/>
      <c r="U16" s="360"/>
    </row>
    <row r="17" spans="2:21" ht="30" customHeight="1">
      <c r="B17" s="363" t="s">
        <v>2</v>
      </c>
      <c r="C17" s="364"/>
      <c r="D17" s="43">
        <v>0</v>
      </c>
      <c r="E17" s="43">
        <v>8</v>
      </c>
      <c r="F17" s="43">
        <v>3</v>
      </c>
      <c r="G17" s="43">
        <v>2</v>
      </c>
      <c r="H17" s="43" t="s">
        <v>224</v>
      </c>
      <c r="I17" s="43"/>
      <c r="J17" s="43"/>
      <c r="K17" s="43"/>
      <c r="L17" s="43"/>
      <c r="M17" s="43"/>
      <c r="N17" s="43"/>
      <c r="O17" s="43"/>
      <c r="P17" s="43">
        <f>IF(COUNT(D17:O18)=0,"",SUM(D17:O17))</f>
        <v>13</v>
      </c>
      <c r="Q17" s="359"/>
      <c r="R17" s="360"/>
      <c r="S17" s="360"/>
      <c r="T17" s="360"/>
      <c r="U17" s="360" t="str">
        <f>IF(COUNT(D16:O17)=0,"",VLOOKUP(COUNTA(D17:O17),'一覧'!$A$1:$C$6,3,0))</f>
        <v>⑤</v>
      </c>
    </row>
    <row r="18" spans="2:19" s="35" customFormat="1" ht="18" customHeight="1">
      <c r="B18" s="35" t="s">
        <v>38</v>
      </c>
      <c r="C18" s="35" t="s">
        <v>361</v>
      </c>
      <c r="F18" s="35" t="s">
        <v>39</v>
      </c>
      <c r="H18" s="36" t="s">
        <v>362</v>
      </c>
      <c r="K18" s="36" t="s">
        <v>363</v>
      </c>
      <c r="L18" s="104"/>
      <c r="M18" s="104"/>
      <c r="O18" s="36" t="s">
        <v>364</v>
      </c>
      <c r="Q18" s="37"/>
      <c r="R18" s="37"/>
      <c r="S18" s="37"/>
    </row>
    <row r="19" spans="2:19" s="35" customFormat="1" ht="18" customHeight="1">
      <c r="B19" s="35" t="s">
        <v>42</v>
      </c>
      <c r="C19" s="35" t="s">
        <v>365</v>
      </c>
      <c r="Q19" s="37"/>
      <c r="S19" s="37"/>
    </row>
    <row r="20" spans="2:4" ht="18" customHeight="1" hidden="1">
      <c r="B20" s="33" t="s">
        <v>54</v>
      </c>
      <c r="C20" s="365" t="s">
        <v>52</v>
      </c>
      <c r="D20" s="365"/>
    </row>
    <row r="21" spans="2:19" s="40" customFormat="1" ht="18" customHeight="1" hidden="1">
      <c r="B21" s="367" t="s">
        <v>49</v>
      </c>
      <c r="C21" s="367"/>
      <c r="D21" s="41">
        <v>1</v>
      </c>
      <c r="E21" s="41">
        <v>2</v>
      </c>
      <c r="F21" s="41">
        <v>3</v>
      </c>
      <c r="G21" s="41">
        <v>4</v>
      </c>
      <c r="H21" s="41">
        <v>5</v>
      </c>
      <c r="I21" s="41">
        <v>6</v>
      </c>
      <c r="J21" s="41">
        <v>7</v>
      </c>
      <c r="K21" s="41">
        <v>8</v>
      </c>
      <c r="L21" s="41">
        <v>9</v>
      </c>
      <c r="M21" s="41">
        <v>10</v>
      </c>
      <c r="N21" s="41">
        <v>11</v>
      </c>
      <c r="O21" s="41">
        <v>12</v>
      </c>
      <c r="P21" s="41" t="s">
        <v>50</v>
      </c>
      <c r="Q21" s="42"/>
      <c r="R21" s="42"/>
      <c r="S21" s="42"/>
    </row>
    <row r="22" spans="1:21" ht="30" customHeight="1" hidden="1">
      <c r="A22" s="33">
        <v>15</v>
      </c>
      <c r="B22" s="363" t="str">
        <f>IF(A22="","",VLOOKUP(A22,'一覧'!$H$1:$I$24,2,0))</f>
        <v>滋賀学園</v>
      </c>
      <c r="C22" s="364"/>
      <c r="D22" s="43">
        <v>0</v>
      </c>
      <c r="E22" s="43">
        <v>0</v>
      </c>
      <c r="F22" s="43">
        <v>0</v>
      </c>
      <c r="G22" s="43">
        <v>1</v>
      </c>
      <c r="H22" s="43">
        <v>2</v>
      </c>
      <c r="I22" s="43">
        <v>1</v>
      </c>
      <c r="J22" s="43">
        <v>0</v>
      </c>
      <c r="K22" s="43"/>
      <c r="L22" s="43"/>
      <c r="M22" s="43"/>
      <c r="N22" s="43"/>
      <c r="O22" s="43"/>
      <c r="P22" s="43">
        <f>IF(COUNT(D22:O23)=0,"",SUM(D22:O22))</f>
        <v>4</v>
      </c>
      <c r="Q22" s="359" t="str">
        <f>IF(COUNT(D22:O23)=0,"",VLOOKUP(COUNTA(D23:O23),'一覧'!$A$1:$C$6,2,0))</f>
        <v>　</v>
      </c>
      <c r="R22" s="360"/>
      <c r="S22" s="360"/>
      <c r="T22" s="360"/>
      <c r="U22" s="360"/>
    </row>
    <row r="23" spans="1:21" ht="30" customHeight="1" hidden="1">
      <c r="A23" s="33">
        <v>11</v>
      </c>
      <c r="B23" s="363" t="str">
        <f>IF(A23="","",VLOOKUP(A23,'一覧'!$H$1:$I$24,2,0))</f>
        <v>玉川</v>
      </c>
      <c r="C23" s="364"/>
      <c r="D23" s="43">
        <v>1</v>
      </c>
      <c r="E23" s="43">
        <v>0</v>
      </c>
      <c r="F23" s="43">
        <v>1</v>
      </c>
      <c r="G23" s="43">
        <v>0</v>
      </c>
      <c r="H23" s="43">
        <v>0</v>
      </c>
      <c r="I23" s="43">
        <v>1</v>
      </c>
      <c r="J23" s="43">
        <v>0</v>
      </c>
      <c r="K23" s="43"/>
      <c r="L23" s="43"/>
      <c r="M23" s="43"/>
      <c r="N23" s="43"/>
      <c r="O23" s="43"/>
      <c r="P23" s="43">
        <f>IF(COUNT(D23:O24)=0,"",SUM(D23:O23))</f>
        <v>3</v>
      </c>
      <c r="Q23" s="359"/>
      <c r="R23" s="360"/>
      <c r="S23" s="360"/>
      <c r="T23" s="360"/>
      <c r="U23" s="360" t="str">
        <f>IF(COUNT(D22:O23)=0,"",VLOOKUP(COUNTA(D23:O23),'一覧'!$A$1:$C$6,3,0))</f>
        <v>　</v>
      </c>
    </row>
    <row r="24" spans="2:19" s="35" customFormat="1" ht="18" customHeight="1" hidden="1">
      <c r="B24" s="35" t="s">
        <v>38</v>
      </c>
      <c r="C24" s="35" t="s">
        <v>181</v>
      </c>
      <c r="F24" s="35" t="s">
        <v>39</v>
      </c>
      <c r="H24" s="36" t="s">
        <v>242</v>
      </c>
      <c r="K24" s="36" t="s">
        <v>245</v>
      </c>
      <c r="L24" s="104"/>
      <c r="M24" s="104"/>
      <c r="N24" s="36" t="s">
        <v>228</v>
      </c>
      <c r="Q24" s="37"/>
      <c r="S24" s="37"/>
    </row>
    <row r="25" spans="17:19" s="35" customFormat="1" ht="18" customHeight="1" hidden="1">
      <c r="Q25" s="37"/>
      <c r="R25" s="37"/>
      <c r="S25" s="37"/>
    </row>
    <row r="26" spans="2:4" ht="18" customHeight="1" hidden="1">
      <c r="B26" s="33" t="s">
        <v>55</v>
      </c>
      <c r="C26" s="365" t="s">
        <v>52</v>
      </c>
      <c r="D26" s="365"/>
    </row>
    <row r="27" spans="2:19" s="40" customFormat="1" ht="18" customHeight="1" hidden="1">
      <c r="B27" s="367" t="s">
        <v>49</v>
      </c>
      <c r="C27" s="367"/>
      <c r="D27" s="41">
        <v>1</v>
      </c>
      <c r="E27" s="41">
        <v>2</v>
      </c>
      <c r="F27" s="41">
        <v>3</v>
      </c>
      <c r="G27" s="41">
        <v>4</v>
      </c>
      <c r="H27" s="41">
        <v>5</v>
      </c>
      <c r="I27" s="41">
        <v>6</v>
      </c>
      <c r="J27" s="41">
        <v>7</v>
      </c>
      <c r="K27" s="41">
        <v>8</v>
      </c>
      <c r="L27" s="41">
        <v>9</v>
      </c>
      <c r="M27" s="41">
        <v>10</v>
      </c>
      <c r="N27" s="41">
        <v>11</v>
      </c>
      <c r="O27" s="41">
        <v>12</v>
      </c>
      <c r="P27" s="41" t="s">
        <v>50</v>
      </c>
      <c r="Q27" s="42"/>
      <c r="R27" s="42"/>
      <c r="S27" s="42"/>
    </row>
    <row r="28" spans="1:21" ht="30" customHeight="1" hidden="1">
      <c r="A28" s="33">
        <v>7</v>
      </c>
      <c r="B28" s="363" t="str">
        <f>IF(A28="","",VLOOKUP(A28,'一覧'!$H$1:$I$24,2,0))</f>
        <v>石山</v>
      </c>
      <c r="C28" s="364"/>
      <c r="D28" s="43">
        <v>0</v>
      </c>
      <c r="E28" s="43">
        <v>0</v>
      </c>
      <c r="F28" s="43">
        <v>0</v>
      </c>
      <c r="G28" s="43">
        <v>2</v>
      </c>
      <c r="H28" s="43">
        <v>4</v>
      </c>
      <c r="I28" s="43">
        <v>0</v>
      </c>
      <c r="J28" s="43">
        <v>3</v>
      </c>
      <c r="K28" s="43"/>
      <c r="L28" s="43"/>
      <c r="M28" s="43"/>
      <c r="N28" s="43"/>
      <c r="O28" s="43"/>
      <c r="P28" s="43">
        <f>IF(COUNT(D28:O29)=0,"",SUM(D28:O28))</f>
        <v>9</v>
      </c>
      <c r="Q28" s="359" t="str">
        <f>IF(COUNT(D28:O29)=0,"",VLOOKUP(COUNTA(D29:O29),'一覧'!$A$1:$C$6,2,0))</f>
        <v>　</v>
      </c>
      <c r="R28" s="360"/>
      <c r="S28" s="360"/>
      <c r="T28" s="360"/>
      <c r="U28" s="360"/>
    </row>
    <row r="29" spans="1:21" ht="30" customHeight="1" hidden="1">
      <c r="A29" s="33">
        <v>6</v>
      </c>
      <c r="B29" s="363" t="str">
        <f>IF(A29="","",VLOOKUP(A29,'一覧'!$H$1:$I$24,2,0))</f>
        <v>比叡山</v>
      </c>
      <c r="C29" s="364"/>
      <c r="D29" s="43">
        <v>1</v>
      </c>
      <c r="E29" s="43">
        <v>0</v>
      </c>
      <c r="F29" s="43">
        <v>3</v>
      </c>
      <c r="G29" s="43">
        <v>4</v>
      </c>
      <c r="H29" s="43">
        <v>0</v>
      </c>
      <c r="I29" s="43">
        <v>0</v>
      </c>
      <c r="J29" s="43">
        <v>0</v>
      </c>
      <c r="K29" s="43"/>
      <c r="L29" s="43"/>
      <c r="M29" s="43"/>
      <c r="N29" s="43"/>
      <c r="O29" s="43"/>
      <c r="P29" s="43">
        <f>IF(COUNT(D29:O30)=0,"",SUM(D29:O29))</f>
        <v>8</v>
      </c>
      <c r="Q29" s="359"/>
      <c r="R29" s="360"/>
      <c r="S29" s="360"/>
      <c r="T29" s="360"/>
      <c r="U29" s="360" t="str">
        <f>IF(COUNT(D28:O29)=0,"",VLOOKUP(COUNTA(D29:O29),'一覧'!$A$1:$C$6,3,0))</f>
        <v>　</v>
      </c>
    </row>
    <row r="30" spans="2:19" s="35" customFormat="1" ht="18" customHeight="1" hidden="1">
      <c r="B30" s="35" t="s">
        <v>38</v>
      </c>
      <c r="C30" s="35" t="s">
        <v>169</v>
      </c>
      <c r="F30" s="35" t="s">
        <v>39</v>
      </c>
      <c r="H30" s="36" t="s">
        <v>194</v>
      </c>
      <c r="K30" s="36"/>
      <c r="L30" s="366"/>
      <c r="M30" s="366"/>
      <c r="N30" s="36" t="s">
        <v>229</v>
      </c>
      <c r="Q30" s="37"/>
      <c r="R30" s="37"/>
      <c r="S30" s="37"/>
    </row>
    <row r="31" spans="2:19" s="35" customFormat="1" ht="18" customHeight="1" hidden="1">
      <c r="B31" s="35" t="s">
        <v>42</v>
      </c>
      <c r="C31" s="35" t="s">
        <v>244</v>
      </c>
      <c r="Q31" s="37"/>
      <c r="R31" s="37"/>
      <c r="S31" s="37"/>
    </row>
    <row r="32" spans="1:19" s="44" customFormat="1" ht="18" customHeight="1" hidden="1">
      <c r="A32" s="33"/>
      <c r="B32" s="33" t="s">
        <v>56</v>
      </c>
      <c r="C32" s="380" t="s">
        <v>91</v>
      </c>
      <c r="D32" s="380"/>
      <c r="E32" s="74"/>
      <c r="F32" s="33"/>
      <c r="G32" s="74"/>
      <c r="H32" s="33"/>
      <c r="I32" s="33"/>
      <c r="J32" s="33"/>
      <c r="K32" s="33"/>
      <c r="L32" s="33"/>
      <c r="M32" s="33"/>
      <c r="N32" s="33"/>
      <c r="O32" s="33"/>
      <c r="P32" s="33"/>
      <c r="Q32" s="38"/>
      <c r="R32" s="38"/>
      <c r="S32" s="38"/>
    </row>
    <row r="33" spans="1:19" s="44" customFormat="1" ht="18" customHeight="1" hidden="1">
      <c r="A33" s="40"/>
      <c r="B33" s="367" t="s">
        <v>49</v>
      </c>
      <c r="C33" s="367"/>
      <c r="D33" s="41">
        <v>1</v>
      </c>
      <c r="E33" s="41">
        <v>2</v>
      </c>
      <c r="F33" s="41">
        <v>3</v>
      </c>
      <c r="G33" s="41">
        <v>4</v>
      </c>
      <c r="H33" s="41">
        <v>5</v>
      </c>
      <c r="I33" s="41">
        <v>6</v>
      </c>
      <c r="J33" s="41">
        <v>7</v>
      </c>
      <c r="K33" s="41">
        <v>8</v>
      </c>
      <c r="L33" s="41">
        <v>9</v>
      </c>
      <c r="M33" s="41">
        <v>10</v>
      </c>
      <c r="N33" s="41">
        <v>11</v>
      </c>
      <c r="O33" s="41">
        <v>12</v>
      </c>
      <c r="P33" s="41" t="s">
        <v>50</v>
      </c>
      <c r="Q33" s="38"/>
      <c r="R33" s="38"/>
      <c r="S33" s="38"/>
    </row>
    <row r="34" spans="1:21" s="44" customFormat="1" ht="30" customHeight="1" hidden="1">
      <c r="A34" s="33">
        <v>2</v>
      </c>
      <c r="B34" s="363" t="str">
        <f>IF(A34="","",VLOOKUP(A34,'一覧'!$E$1:$F$5,2,0))</f>
        <v>八日市南</v>
      </c>
      <c r="C34" s="364"/>
      <c r="D34" s="43">
        <v>3</v>
      </c>
      <c r="E34" s="43">
        <v>0</v>
      </c>
      <c r="F34" s="43">
        <v>3</v>
      </c>
      <c r="G34" s="43">
        <v>1</v>
      </c>
      <c r="H34" s="43">
        <v>2</v>
      </c>
      <c r="I34" s="43"/>
      <c r="J34" s="43"/>
      <c r="K34" s="43"/>
      <c r="L34" s="43"/>
      <c r="M34" s="43"/>
      <c r="N34" s="43"/>
      <c r="O34" s="43"/>
      <c r="P34" s="43">
        <f>IF(COUNT(D34:O35)=0,"",SUM(D34:O34))</f>
        <v>9</v>
      </c>
      <c r="Q34" s="359" t="str">
        <f>IF(COUNT(D34:O35)=0,"",VLOOKUP(COUNTA(D35:O35),'一覧'!$A$1:$C$6,2,0))</f>
        <v>５回コールド</v>
      </c>
      <c r="R34" s="360"/>
      <c r="S34" s="360"/>
      <c r="T34" s="360"/>
      <c r="U34" s="360"/>
    </row>
    <row r="35" spans="1:21" s="44" customFormat="1" ht="30" customHeight="1" hidden="1">
      <c r="A35" s="33">
        <v>3</v>
      </c>
      <c r="B35" s="363" t="str">
        <f>IF(A35="","",VLOOKUP(A35,'一覧'!$E$1:$F$5,2,0))</f>
        <v>彦根工業</v>
      </c>
      <c r="C35" s="364"/>
      <c r="D35" s="43">
        <v>0</v>
      </c>
      <c r="E35" s="43">
        <v>1</v>
      </c>
      <c r="F35" s="43">
        <v>13</v>
      </c>
      <c r="G35" s="43">
        <v>1</v>
      </c>
      <c r="H35" s="43">
        <v>1</v>
      </c>
      <c r="I35" s="43"/>
      <c r="J35" s="43"/>
      <c r="K35" s="43"/>
      <c r="L35" s="43"/>
      <c r="M35" s="43"/>
      <c r="N35" s="43"/>
      <c r="O35" s="43"/>
      <c r="P35" s="43">
        <f>IF(COUNT(D35:O36)=0,"",SUM(D35:O35))</f>
        <v>16</v>
      </c>
      <c r="Q35" s="359"/>
      <c r="R35" s="360"/>
      <c r="S35" s="360"/>
      <c r="T35" s="360"/>
      <c r="U35" s="360" t="str">
        <f>IF(COUNT(D34:O35)=0,"",VLOOKUP(COUNTA(D35:O35),'一覧'!$A$1:$C$6,3,0))</f>
        <v>⑤</v>
      </c>
    </row>
    <row r="36" spans="2:19" s="35" customFormat="1" ht="18" customHeight="1" hidden="1">
      <c r="B36" s="35" t="s">
        <v>38</v>
      </c>
      <c r="C36" s="47" t="s">
        <v>182</v>
      </c>
      <c r="F36" s="35" t="s">
        <v>39</v>
      </c>
      <c r="H36" s="48" t="s">
        <v>189</v>
      </c>
      <c r="I36" s="47"/>
      <c r="J36" s="47"/>
      <c r="K36" s="48"/>
      <c r="L36" s="64"/>
      <c r="M36" s="64"/>
      <c r="N36" s="36" t="s">
        <v>190</v>
      </c>
      <c r="O36" s="47"/>
      <c r="P36" s="47"/>
      <c r="Q36" s="37"/>
      <c r="R36" s="37"/>
      <c r="S36" s="37"/>
    </row>
    <row r="37" spans="3:19" s="35" customFormat="1" ht="18" customHeight="1" hidden="1">
      <c r="C37" s="47"/>
      <c r="H37" s="47"/>
      <c r="Q37" s="37"/>
      <c r="R37" s="37"/>
      <c r="S37" s="37"/>
    </row>
  </sheetData>
  <sheetProtection/>
  <mergeCells count="34">
    <mergeCell ref="B2:C2"/>
    <mergeCell ref="D2:H2"/>
    <mergeCell ref="B8:C8"/>
    <mergeCell ref="B9:C9"/>
    <mergeCell ref="Q34:U35"/>
    <mergeCell ref="B35:C35"/>
    <mergeCell ref="L30:M30"/>
    <mergeCell ref="C32:D32"/>
    <mergeCell ref="B33:C33"/>
    <mergeCell ref="B34:C34"/>
    <mergeCell ref="K5:L5"/>
    <mergeCell ref="M5:U5"/>
    <mergeCell ref="C20:D20"/>
    <mergeCell ref="B21:C21"/>
    <mergeCell ref="B5:C5"/>
    <mergeCell ref="C7:D7"/>
    <mergeCell ref="B27:C27"/>
    <mergeCell ref="B28:C28"/>
    <mergeCell ref="Q9:U10"/>
    <mergeCell ref="Q16:U17"/>
    <mergeCell ref="Q28:U29"/>
    <mergeCell ref="B29:C29"/>
    <mergeCell ref="B23:C23"/>
    <mergeCell ref="C26:D26"/>
    <mergeCell ref="M4:U4"/>
    <mergeCell ref="K3:L3"/>
    <mergeCell ref="M3:U3"/>
    <mergeCell ref="B22:C22"/>
    <mergeCell ref="B10:C10"/>
    <mergeCell ref="B17:C17"/>
    <mergeCell ref="C14:D14"/>
    <mergeCell ref="B15:C15"/>
    <mergeCell ref="B16:C16"/>
    <mergeCell ref="Q22:U23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&amp;C&amp;14-5-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16384" width="9.00390625" style="2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G50"/>
  <sheetViews>
    <sheetView zoomScaleSheetLayoutView="120" zoomScalePageLayoutView="0" workbookViewId="0" topLeftCell="A1">
      <selection activeCell="N6" sqref="N6"/>
    </sheetView>
  </sheetViews>
  <sheetFormatPr defaultColWidth="9.00390625" defaultRowHeight="13.5"/>
  <cols>
    <col min="1" max="1" width="12.625" style="116" customWidth="1"/>
    <col min="2" max="28" width="3.125" style="116" customWidth="1"/>
    <col min="29" max="16384" width="9.00390625" style="116" customWidth="1"/>
  </cols>
  <sheetData>
    <row r="1" s="106" customFormat="1" ht="18" customHeight="1"/>
    <row r="2" spans="1:27" s="106" customFormat="1" ht="39.75" customHeight="1">
      <c r="A2" s="381" t="s">
        <v>61</v>
      </c>
      <c r="B2" s="382"/>
      <c r="C2" s="382"/>
      <c r="D2" s="382"/>
      <c r="E2" s="382"/>
      <c r="F2" s="383"/>
      <c r="G2" s="383"/>
      <c r="H2" s="383"/>
      <c r="I2" s="384"/>
      <c r="S2" s="107"/>
      <c r="T2" s="385">
        <f ca="1">TODAY()</f>
        <v>43624</v>
      </c>
      <c r="U2" s="386"/>
      <c r="V2" s="386"/>
      <c r="W2" s="386"/>
      <c r="X2" s="386"/>
      <c r="Y2" s="386"/>
      <c r="Z2" s="386"/>
      <c r="AA2" s="386"/>
    </row>
    <row r="3" spans="1:27" s="106" customFormat="1" ht="39.75" customHeight="1">
      <c r="A3" s="87" t="s">
        <v>180</v>
      </c>
      <c r="B3" s="87"/>
      <c r="C3" s="87"/>
      <c r="D3" s="87"/>
      <c r="E3" s="87"/>
      <c r="F3" s="87"/>
      <c r="G3" s="87"/>
      <c r="H3" s="87"/>
      <c r="I3" s="87"/>
      <c r="S3" s="107"/>
      <c r="T3" s="387" t="s">
        <v>369</v>
      </c>
      <c r="U3" s="388"/>
      <c r="V3" s="388"/>
      <c r="W3" s="388"/>
      <c r="X3" s="388"/>
      <c r="Y3" s="388"/>
      <c r="Z3" s="388"/>
      <c r="AA3" s="388"/>
    </row>
    <row r="4" spans="1:9" s="106" customFormat="1" ht="39.75" customHeight="1">
      <c r="A4" s="90" t="s">
        <v>219</v>
      </c>
      <c r="B4" s="90"/>
      <c r="C4" s="90"/>
      <c r="D4" s="90"/>
      <c r="E4" s="90"/>
      <c r="F4" s="90"/>
      <c r="G4" s="90"/>
      <c r="H4" s="90"/>
      <c r="I4" s="90"/>
    </row>
    <row r="5" spans="1:27" s="106" customFormat="1" ht="39.75" customHeight="1">
      <c r="A5" s="91"/>
      <c r="C5" s="91"/>
      <c r="E5" s="108" t="s">
        <v>62</v>
      </c>
      <c r="F5" s="389">
        <v>0.4583333333333333</v>
      </c>
      <c r="G5" s="390"/>
      <c r="H5" s="391"/>
      <c r="M5" s="108" t="s">
        <v>63</v>
      </c>
      <c r="N5" s="389">
        <v>0.5180555555555556</v>
      </c>
      <c r="O5" s="390"/>
      <c r="P5" s="391"/>
      <c r="U5" s="108" t="s">
        <v>64</v>
      </c>
      <c r="V5" s="392">
        <f>IF(OR(F5="：",F5=""),"",N5-F5)</f>
        <v>0.05972222222222229</v>
      </c>
      <c r="W5" s="393"/>
      <c r="X5" s="393"/>
      <c r="Y5" s="393"/>
      <c r="Z5" s="394"/>
      <c r="AA5" s="92"/>
    </row>
    <row r="6" s="106" customFormat="1" ht="18" customHeight="1"/>
    <row r="7" spans="1:28" s="89" customFormat="1" ht="30" customHeight="1">
      <c r="A7" s="93" t="s">
        <v>65</v>
      </c>
      <c r="B7" s="397">
        <v>1</v>
      </c>
      <c r="C7" s="398"/>
      <c r="D7" s="397">
        <v>2</v>
      </c>
      <c r="E7" s="398"/>
      <c r="F7" s="397">
        <v>3</v>
      </c>
      <c r="G7" s="398"/>
      <c r="H7" s="397">
        <v>4</v>
      </c>
      <c r="I7" s="398"/>
      <c r="J7" s="397">
        <v>5</v>
      </c>
      <c r="K7" s="398"/>
      <c r="L7" s="397">
        <v>6</v>
      </c>
      <c r="M7" s="398"/>
      <c r="N7" s="397">
        <v>7</v>
      </c>
      <c r="O7" s="398"/>
      <c r="P7" s="397">
        <v>8</v>
      </c>
      <c r="Q7" s="398"/>
      <c r="R7" s="397">
        <v>9</v>
      </c>
      <c r="S7" s="398"/>
      <c r="T7" s="397">
        <v>10</v>
      </c>
      <c r="U7" s="398"/>
      <c r="V7" s="397">
        <v>11</v>
      </c>
      <c r="W7" s="398"/>
      <c r="X7" s="397">
        <v>12</v>
      </c>
      <c r="Y7" s="398"/>
      <c r="Z7" s="397" t="s">
        <v>66</v>
      </c>
      <c r="AA7" s="401"/>
      <c r="AB7" s="402"/>
    </row>
    <row r="8" spans="1:28" s="106" customFormat="1" ht="39.75" customHeight="1">
      <c r="A8" s="94" t="s">
        <v>89</v>
      </c>
      <c r="B8" s="395">
        <v>0</v>
      </c>
      <c r="C8" s="375"/>
      <c r="D8" s="395">
        <v>0</v>
      </c>
      <c r="E8" s="375"/>
      <c r="F8" s="395">
        <v>0</v>
      </c>
      <c r="G8" s="375"/>
      <c r="H8" s="395">
        <v>0</v>
      </c>
      <c r="I8" s="375"/>
      <c r="J8" s="395">
        <v>0</v>
      </c>
      <c r="K8" s="375"/>
      <c r="L8" s="395"/>
      <c r="M8" s="396"/>
      <c r="N8" s="395"/>
      <c r="O8" s="396"/>
      <c r="P8" s="395"/>
      <c r="Q8" s="396"/>
      <c r="R8" s="395"/>
      <c r="S8" s="396"/>
      <c r="T8" s="395"/>
      <c r="U8" s="396"/>
      <c r="V8" s="395"/>
      <c r="W8" s="396"/>
      <c r="X8" s="395"/>
      <c r="Y8" s="396"/>
      <c r="Z8" s="395">
        <f>IF(B8="","",SUM(B8:Y8))</f>
        <v>0</v>
      </c>
      <c r="AA8" s="399"/>
      <c r="AB8" s="400"/>
    </row>
    <row r="9" spans="1:28" s="106" customFormat="1" ht="39.75" customHeight="1">
      <c r="A9" s="94" t="s">
        <v>2</v>
      </c>
      <c r="B9" s="395">
        <v>0</v>
      </c>
      <c r="C9" s="375"/>
      <c r="D9" s="395">
        <v>8</v>
      </c>
      <c r="E9" s="375"/>
      <c r="F9" s="395">
        <v>3</v>
      </c>
      <c r="G9" s="375"/>
      <c r="H9" s="395">
        <v>2</v>
      </c>
      <c r="I9" s="375"/>
      <c r="J9" s="395" t="s">
        <v>224</v>
      </c>
      <c r="K9" s="375"/>
      <c r="L9" s="395"/>
      <c r="M9" s="396"/>
      <c r="N9" s="395"/>
      <c r="O9" s="396"/>
      <c r="P9" s="395"/>
      <c r="Q9" s="396"/>
      <c r="R9" s="395"/>
      <c r="S9" s="396"/>
      <c r="T9" s="395"/>
      <c r="U9" s="396"/>
      <c r="V9" s="395"/>
      <c r="W9" s="396"/>
      <c r="X9" s="395"/>
      <c r="Y9" s="396"/>
      <c r="Z9" s="395">
        <f>IF(B9="","",SUM(B9:Y9))</f>
        <v>13</v>
      </c>
      <c r="AA9" s="399"/>
      <c r="AB9" s="375"/>
    </row>
    <row r="10" s="106" customFormat="1" ht="18" customHeight="1"/>
    <row r="11" spans="1:28" s="88" customFormat="1" ht="30" customHeight="1">
      <c r="A11" s="93" t="s">
        <v>65</v>
      </c>
      <c r="B11" s="397" t="s">
        <v>67</v>
      </c>
      <c r="C11" s="401"/>
      <c r="D11" s="401"/>
      <c r="E11" s="401"/>
      <c r="F11" s="401"/>
      <c r="G11" s="401"/>
      <c r="H11" s="401"/>
      <c r="I11" s="401"/>
      <c r="J11" s="402"/>
      <c r="K11" s="397" t="s">
        <v>68</v>
      </c>
      <c r="L11" s="410"/>
      <c r="M11" s="410"/>
      <c r="N11" s="410"/>
      <c r="O11" s="410"/>
      <c r="P11" s="410"/>
      <c r="Q11" s="420" t="s">
        <v>69</v>
      </c>
      <c r="R11" s="421"/>
      <c r="S11" s="421"/>
      <c r="T11" s="421"/>
      <c r="U11" s="421"/>
      <c r="V11" s="422"/>
      <c r="W11" s="397" t="s">
        <v>70</v>
      </c>
      <c r="X11" s="418"/>
      <c r="Y11" s="418"/>
      <c r="Z11" s="418"/>
      <c r="AA11" s="418"/>
      <c r="AB11" s="419"/>
    </row>
    <row r="12" spans="1:33" s="106" customFormat="1" ht="30" customHeight="1">
      <c r="A12" s="413" t="str">
        <f>IF(A8="","",A8)</f>
        <v>彦根工業</v>
      </c>
      <c r="B12" s="405" t="s">
        <v>387</v>
      </c>
      <c r="C12" s="412"/>
      <c r="D12" s="412"/>
      <c r="E12" s="412"/>
      <c r="F12" s="109" t="s">
        <v>165</v>
      </c>
      <c r="G12" s="412" t="s">
        <v>388</v>
      </c>
      <c r="H12" s="412"/>
      <c r="I12" s="412"/>
      <c r="J12" s="414"/>
      <c r="K12" s="405" t="s">
        <v>166</v>
      </c>
      <c r="L12" s="406"/>
      <c r="M12" s="406"/>
      <c r="N12" s="406"/>
      <c r="O12" s="406"/>
      <c r="P12" s="406"/>
      <c r="Q12" s="405" t="s">
        <v>166</v>
      </c>
      <c r="R12" s="406"/>
      <c r="S12" s="406"/>
      <c r="T12" s="406"/>
      <c r="U12" s="406"/>
      <c r="V12" s="406"/>
      <c r="W12" s="405" t="s">
        <v>166</v>
      </c>
      <c r="X12" s="406"/>
      <c r="Y12" s="406"/>
      <c r="Z12" s="406"/>
      <c r="AA12" s="406"/>
      <c r="AB12" s="423"/>
      <c r="AD12"/>
      <c r="AE12"/>
      <c r="AF12"/>
      <c r="AG12"/>
    </row>
    <row r="13" spans="1:33" s="106" customFormat="1" ht="30" customHeight="1">
      <c r="A13" s="413"/>
      <c r="B13" s="403"/>
      <c r="C13" s="417"/>
      <c r="D13" s="417"/>
      <c r="E13" s="417"/>
      <c r="F13" s="110" t="s">
        <v>165</v>
      </c>
      <c r="G13" s="415"/>
      <c r="H13" s="415"/>
      <c r="I13" s="415"/>
      <c r="J13" s="416"/>
      <c r="K13" s="403"/>
      <c r="L13" s="404"/>
      <c r="M13" s="404"/>
      <c r="N13" s="404"/>
      <c r="O13" s="404"/>
      <c r="P13" s="404"/>
      <c r="Q13" s="403"/>
      <c r="R13" s="404"/>
      <c r="S13" s="404"/>
      <c r="T13" s="404"/>
      <c r="U13" s="404"/>
      <c r="V13" s="429"/>
      <c r="W13" s="403"/>
      <c r="X13" s="424"/>
      <c r="Y13" s="424"/>
      <c r="Z13" s="424"/>
      <c r="AA13" s="424"/>
      <c r="AB13" s="425"/>
      <c r="AD13"/>
      <c r="AE13"/>
      <c r="AF13"/>
      <c r="AG13"/>
    </row>
    <row r="14" spans="1:33" s="106" customFormat="1" ht="30" customHeight="1">
      <c r="A14" s="413"/>
      <c r="B14" s="407"/>
      <c r="C14" s="408"/>
      <c r="D14" s="408"/>
      <c r="E14" s="408"/>
      <c r="F14" s="111" t="s">
        <v>165</v>
      </c>
      <c r="G14" s="408"/>
      <c r="H14" s="408"/>
      <c r="I14" s="408"/>
      <c r="J14" s="409"/>
      <c r="K14" s="407"/>
      <c r="L14" s="411"/>
      <c r="M14" s="411"/>
      <c r="N14" s="411"/>
      <c r="O14" s="411"/>
      <c r="P14" s="411"/>
      <c r="Q14" s="407"/>
      <c r="R14" s="411"/>
      <c r="S14" s="411"/>
      <c r="T14" s="411"/>
      <c r="U14" s="411"/>
      <c r="V14" s="428"/>
      <c r="W14" s="407"/>
      <c r="X14" s="426"/>
      <c r="Y14" s="426"/>
      <c r="Z14" s="426"/>
      <c r="AA14" s="426"/>
      <c r="AB14" s="427"/>
      <c r="AD14"/>
      <c r="AE14"/>
      <c r="AF14"/>
      <c r="AG14"/>
    </row>
    <row r="15" spans="1:33" s="106" customFormat="1" ht="30" customHeight="1">
      <c r="A15" s="413" t="str">
        <f>IF(A9="","",A9)</f>
        <v>栗東</v>
      </c>
      <c r="B15" s="403" t="s">
        <v>389</v>
      </c>
      <c r="C15" s="415"/>
      <c r="D15" s="415"/>
      <c r="E15" s="415"/>
      <c r="F15" s="109" t="s">
        <v>165</v>
      </c>
      <c r="G15" s="412" t="s">
        <v>371</v>
      </c>
      <c r="H15" s="412"/>
      <c r="I15" s="412"/>
      <c r="J15" s="414"/>
      <c r="K15" s="405" t="s">
        <v>390</v>
      </c>
      <c r="L15" s="406"/>
      <c r="M15" s="406"/>
      <c r="N15" s="406"/>
      <c r="O15" s="406"/>
      <c r="P15" s="423"/>
      <c r="Q15" s="405" t="s">
        <v>392</v>
      </c>
      <c r="R15" s="406"/>
      <c r="S15" s="406"/>
      <c r="T15" s="406"/>
      <c r="U15" s="406"/>
      <c r="V15" s="423"/>
      <c r="W15" s="405" t="s">
        <v>166</v>
      </c>
      <c r="X15" s="406"/>
      <c r="Y15" s="406"/>
      <c r="Z15" s="406"/>
      <c r="AA15" s="406"/>
      <c r="AB15" s="423"/>
      <c r="AD15"/>
      <c r="AE15"/>
      <c r="AF15"/>
      <c r="AG15"/>
    </row>
    <row r="16" spans="1:33" s="106" customFormat="1" ht="30" customHeight="1">
      <c r="A16" s="413"/>
      <c r="B16" s="403"/>
      <c r="C16" s="417"/>
      <c r="D16" s="417"/>
      <c r="E16" s="417"/>
      <c r="F16" s="110" t="s">
        <v>165</v>
      </c>
      <c r="G16" s="415"/>
      <c r="H16" s="415"/>
      <c r="I16" s="415"/>
      <c r="J16" s="416"/>
      <c r="K16" s="403" t="s">
        <v>391</v>
      </c>
      <c r="L16" s="404"/>
      <c r="M16" s="404"/>
      <c r="N16" s="404"/>
      <c r="O16" s="404"/>
      <c r="P16" s="404"/>
      <c r="Q16" s="403"/>
      <c r="R16" s="404"/>
      <c r="S16" s="404"/>
      <c r="T16" s="404"/>
      <c r="U16" s="404"/>
      <c r="V16" s="429"/>
      <c r="W16" s="403"/>
      <c r="X16" s="424"/>
      <c r="Y16" s="424"/>
      <c r="Z16" s="424"/>
      <c r="AA16" s="424"/>
      <c r="AB16" s="425"/>
      <c r="AD16"/>
      <c r="AE16"/>
      <c r="AF16"/>
      <c r="AG16"/>
    </row>
    <row r="17" spans="1:33" s="106" customFormat="1" ht="30" customHeight="1">
      <c r="A17" s="413"/>
      <c r="B17" s="407"/>
      <c r="C17" s="408"/>
      <c r="D17" s="408"/>
      <c r="E17" s="408"/>
      <c r="F17" s="111" t="s">
        <v>165</v>
      </c>
      <c r="G17" s="408"/>
      <c r="H17" s="408"/>
      <c r="I17" s="408"/>
      <c r="J17" s="409"/>
      <c r="K17" s="407"/>
      <c r="L17" s="411"/>
      <c r="M17" s="411"/>
      <c r="N17" s="411"/>
      <c r="O17" s="411"/>
      <c r="P17" s="411"/>
      <c r="Q17" s="407"/>
      <c r="R17" s="411"/>
      <c r="S17" s="411"/>
      <c r="T17" s="411"/>
      <c r="U17" s="411"/>
      <c r="V17" s="428"/>
      <c r="W17" s="407"/>
      <c r="X17" s="426"/>
      <c r="Y17" s="426"/>
      <c r="Z17" s="426"/>
      <c r="AA17" s="426"/>
      <c r="AB17" s="427"/>
      <c r="AD17"/>
      <c r="AE17"/>
      <c r="AF17"/>
      <c r="AG17"/>
    </row>
    <row r="18" spans="30:33" s="106" customFormat="1" ht="18" customHeight="1">
      <c r="AD18"/>
      <c r="AE18"/>
      <c r="AF18"/>
      <c r="AG18"/>
    </row>
    <row r="19" spans="2:33" s="106" customFormat="1" ht="18" customHeight="1">
      <c r="B19" s="430" t="s">
        <v>209</v>
      </c>
      <c r="C19" s="431"/>
      <c r="D19" s="430" t="s">
        <v>210</v>
      </c>
      <c r="E19" s="431"/>
      <c r="F19" s="430" t="s">
        <v>211</v>
      </c>
      <c r="G19" s="431"/>
      <c r="H19" s="430" t="s">
        <v>212</v>
      </c>
      <c r="I19" s="431"/>
      <c r="J19" s="430" t="s">
        <v>213</v>
      </c>
      <c r="K19" s="431"/>
      <c r="L19" s="435" t="s">
        <v>214</v>
      </c>
      <c r="M19" s="436"/>
      <c r="N19" s="430" t="s">
        <v>215</v>
      </c>
      <c r="O19" s="431"/>
      <c r="P19" s="430" t="s">
        <v>216</v>
      </c>
      <c r="Q19" s="431"/>
      <c r="R19" s="430" t="s">
        <v>217</v>
      </c>
      <c r="S19" s="431"/>
      <c r="T19" s="430" t="s">
        <v>218</v>
      </c>
      <c r="U19" s="431"/>
      <c r="AD19"/>
      <c r="AE19"/>
      <c r="AF19"/>
      <c r="AG19"/>
    </row>
    <row r="20" spans="1:24" s="106" customFormat="1" ht="30" customHeight="1">
      <c r="A20" s="112" t="s">
        <v>65</v>
      </c>
      <c r="B20" s="430" t="s">
        <v>71</v>
      </c>
      <c r="C20" s="431"/>
      <c r="D20" s="430" t="s">
        <v>72</v>
      </c>
      <c r="E20" s="431"/>
      <c r="F20" s="430" t="s">
        <v>73</v>
      </c>
      <c r="G20" s="431"/>
      <c r="H20" s="430" t="s">
        <v>74</v>
      </c>
      <c r="I20" s="431"/>
      <c r="J20" s="430" t="s">
        <v>75</v>
      </c>
      <c r="K20" s="431"/>
      <c r="L20" s="435" t="s">
        <v>76</v>
      </c>
      <c r="M20" s="436"/>
      <c r="N20" s="430" t="s">
        <v>77</v>
      </c>
      <c r="O20" s="431"/>
      <c r="P20" s="430" t="s">
        <v>78</v>
      </c>
      <c r="Q20" s="431"/>
      <c r="R20" s="430" t="s">
        <v>79</v>
      </c>
      <c r="S20" s="431"/>
      <c r="T20" s="430" t="s">
        <v>80</v>
      </c>
      <c r="U20" s="431"/>
      <c r="W20" s="110"/>
      <c r="X20" s="113"/>
    </row>
    <row r="21" spans="1:31" s="106" customFormat="1" ht="39.75" customHeight="1">
      <c r="A21" s="94" t="str">
        <f>IF(A8="","",A8)</f>
        <v>彦根工業</v>
      </c>
      <c r="B21" s="432">
        <v>21</v>
      </c>
      <c r="C21" s="431"/>
      <c r="D21" s="432">
        <v>18</v>
      </c>
      <c r="E21" s="431"/>
      <c r="F21" s="432">
        <v>1</v>
      </c>
      <c r="G21" s="431"/>
      <c r="H21" s="432">
        <v>0</v>
      </c>
      <c r="I21" s="431"/>
      <c r="J21" s="432">
        <v>7</v>
      </c>
      <c r="K21" s="431"/>
      <c r="L21" s="432">
        <v>2</v>
      </c>
      <c r="M21" s="431"/>
      <c r="N21" s="432">
        <v>1</v>
      </c>
      <c r="O21" s="431"/>
      <c r="P21" s="432">
        <v>0</v>
      </c>
      <c r="Q21" s="431"/>
      <c r="R21" s="432">
        <v>3</v>
      </c>
      <c r="S21" s="431"/>
      <c r="T21" s="432">
        <v>6</v>
      </c>
      <c r="U21" s="431"/>
      <c r="W21" s="96"/>
      <c r="X21" s="113"/>
      <c r="AC21" s="106">
        <f>D21+L21+N21</f>
        <v>21</v>
      </c>
      <c r="AD21" s="106">
        <f>COUNT(B8:Y8)*3+Z8+T21</f>
        <v>21</v>
      </c>
      <c r="AE21" s="106" t="str">
        <f>IF(AND(B21=AC21,B21=AD21),"OK","NO")</f>
        <v>OK</v>
      </c>
    </row>
    <row r="22" spans="1:31" s="106" customFormat="1" ht="39.75" customHeight="1">
      <c r="A22" s="94" t="str">
        <f>IF(A9="","",A9)</f>
        <v>栗東</v>
      </c>
      <c r="B22" s="432">
        <v>26</v>
      </c>
      <c r="C22" s="431"/>
      <c r="D22" s="433">
        <v>18</v>
      </c>
      <c r="E22" s="434"/>
      <c r="F22" s="433">
        <v>6</v>
      </c>
      <c r="G22" s="434"/>
      <c r="H22" s="433">
        <v>6</v>
      </c>
      <c r="I22" s="434"/>
      <c r="J22" s="433">
        <v>3</v>
      </c>
      <c r="K22" s="434"/>
      <c r="L22" s="433">
        <v>6</v>
      </c>
      <c r="M22" s="434"/>
      <c r="N22" s="433">
        <v>2</v>
      </c>
      <c r="O22" s="434"/>
      <c r="P22" s="432">
        <v>7</v>
      </c>
      <c r="Q22" s="431"/>
      <c r="R22" s="432">
        <v>2</v>
      </c>
      <c r="S22" s="431"/>
      <c r="T22" s="432">
        <v>1</v>
      </c>
      <c r="U22" s="431"/>
      <c r="W22" s="96"/>
      <c r="X22" s="113"/>
      <c r="AC22" s="106">
        <f>D22+L22+N22</f>
        <v>26</v>
      </c>
      <c r="AD22" s="106">
        <f>COUNT(B9:Y9)*3+Z9+T22</f>
        <v>26</v>
      </c>
      <c r="AE22" s="106" t="str">
        <f>IF(AND(B22=AC22,B22=AD22),"OK","NO")</f>
        <v>OK</v>
      </c>
    </row>
    <row r="23" s="106" customFormat="1" ht="18" customHeight="1"/>
    <row r="24" spans="1:2" s="106" customFormat="1" ht="18" customHeight="1">
      <c r="A24" s="114" t="s">
        <v>81</v>
      </c>
      <c r="B24" s="106" t="s">
        <v>167</v>
      </c>
    </row>
    <row r="25" spans="1:2" s="106" customFormat="1" ht="18" customHeight="1">
      <c r="A25" s="114"/>
      <c r="B25" s="106" t="s">
        <v>82</v>
      </c>
    </row>
    <row r="26" spans="1:2" s="106" customFormat="1" ht="18" customHeight="1">
      <c r="A26" s="114" t="s">
        <v>83</v>
      </c>
      <c r="B26" s="106" t="s">
        <v>84</v>
      </c>
    </row>
    <row r="27" spans="1:2" s="106" customFormat="1" ht="18" customHeight="1">
      <c r="A27" s="114"/>
      <c r="B27" s="106" t="s">
        <v>85</v>
      </c>
    </row>
    <row r="28" spans="1:2" s="106" customFormat="1" ht="18" customHeight="1">
      <c r="A28" s="114"/>
      <c r="B28" s="106" t="s">
        <v>86</v>
      </c>
    </row>
    <row r="29" s="106" customFormat="1" ht="18" customHeight="1">
      <c r="A29" s="114"/>
    </row>
    <row r="30" s="106" customFormat="1" ht="30" customHeight="1">
      <c r="T30" s="115"/>
    </row>
    <row r="31" s="106" customFormat="1" ht="30" customHeight="1"/>
    <row r="50" ht="17.25">
      <c r="B50" s="97"/>
    </row>
  </sheetData>
  <sheetProtection/>
  <mergeCells count="121">
    <mergeCell ref="L20:M20"/>
    <mergeCell ref="J20:K20"/>
    <mergeCell ref="P20:Q20"/>
    <mergeCell ref="T22:U22"/>
    <mergeCell ref="R21:S21"/>
    <mergeCell ref="T21:U21"/>
    <mergeCell ref="T20:U20"/>
    <mergeCell ref="R20:S20"/>
    <mergeCell ref="R22:S22"/>
    <mergeCell ref="F22:G22"/>
    <mergeCell ref="H22:I22"/>
    <mergeCell ref="F21:G21"/>
    <mergeCell ref="P22:Q22"/>
    <mergeCell ref="P21:Q21"/>
    <mergeCell ref="J22:K22"/>
    <mergeCell ref="L22:M22"/>
    <mergeCell ref="N22:O22"/>
    <mergeCell ref="J21:K21"/>
    <mergeCell ref="F19:G19"/>
    <mergeCell ref="H21:I21"/>
    <mergeCell ref="L21:M21"/>
    <mergeCell ref="N21:O21"/>
    <mergeCell ref="N20:O20"/>
    <mergeCell ref="H19:I19"/>
    <mergeCell ref="J19:K19"/>
    <mergeCell ref="L19:M19"/>
    <mergeCell ref="F20:G20"/>
    <mergeCell ref="H20:I20"/>
    <mergeCell ref="B22:C22"/>
    <mergeCell ref="D22:E22"/>
    <mergeCell ref="B19:C19"/>
    <mergeCell ref="D19:E19"/>
    <mergeCell ref="B20:C20"/>
    <mergeCell ref="D20:E20"/>
    <mergeCell ref="D21:E21"/>
    <mergeCell ref="B21:C21"/>
    <mergeCell ref="N19:O19"/>
    <mergeCell ref="P19:Q19"/>
    <mergeCell ref="R19:S19"/>
    <mergeCell ref="T19:U19"/>
    <mergeCell ref="W17:AB17"/>
    <mergeCell ref="Q16:V16"/>
    <mergeCell ref="K17:P17"/>
    <mergeCell ref="W16:AB16"/>
    <mergeCell ref="Q17:V17"/>
    <mergeCell ref="A15:A17"/>
    <mergeCell ref="K15:P15"/>
    <mergeCell ref="B17:E17"/>
    <mergeCell ref="B15:E15"/>
    <mergeCell ref="G16:J16"/>
    <mergeCell ref="K16:P16"/>
    <mergeCell ref="G15:J15"/>
    <mergeCell ref="B16:E16"/>
    <mergeCell ref="G17:J17"/>
    <mergeCell ref="Q15:V15"/>
    <mergeCell ref="W15:AB15"/>
    <mergeCell ref="W12:AB12"/>
    <mergeCell ref="W13:AB13"/>
    <mergeCell ref="W14:AB14"/>
    <mergeCell ref="Q14:V14"/>
    <mergeCell ref="Q13:V13"/>
    <mergeCell ref="Q12:V12"/>
    <mergeCell ref="Z9:AB9"/>
    <mergeCell ref="J9:K9"/>
    <mergeCell ref="W11:AB11"/>
    <mergeCell ref="V9:W9"/>
    <mergeCell ref="P9:Q9"/>
    <mergeCell ref="T9:U9"/>
    <mergeCell ref="B11:J11"/>
    <mergeCell ref="X9:Y9"/>
    <mergeCell ref="L9:M9"/>
    <mergeCell ref="Q11:V11"/>
    <mergeCell ref="A12:A14"/>
    <mergeCell ref="G12:J12"/>
    <mergeCell ref="H9:I9"/>
    <mergeCell ref="B9:C9"/>
    <mergeCell ref="G13:J13"/>
    <mergeCell ref="B13:E13"/>
    <mergeCell ref="K13:P13"/>
    <mergeCell ref="N9:O9"/>
    <mergeCell ref="K12:P12"/>
    <mergeCell ref="B14:E14"/>
    <mergeCell ref="G14:J14"/>
    <mergeCell ref="K11:P11"/>
    <mergeCell ref="K14:P14"/>
    <mergeCell ref="F9:G9"/>
    <mergeCell ref="D9:E9"/>
    <mergeCell ref="B12:E12"/>
    <mergeCell ref="B7:C7"/>
    <mergeCell ref="D7:E7"/>
    <mergeCell ref="V8:W8"/>
    <mergeCell ref="R8:S8"/>
    <mergeCell ref="F7:G7"/>
    <mergeCell ref="H7:I7"/>
    <mergeCell ref="J7:K7"/>
    <mergeCell ref="L7:M7"/>
    <mergeCell ref="P7:Q7"/>
    <mergeCell ref="N8:O8"/>
    <mergeCell ref="R9:S9"/>
    <mergeCell ref="Z8:AB8"/>
    <mergeCell ref="Z7:AB7"/>
    <mergeCell ref="B8:C8"/>
    <mergeCell ref="D8:E8"/>
    <mergeCell ref="F8:G8"/>
    <mergeCell ref="H8:I8"/>
    <mergeCell ref="J8:K8"/>
    <mergeCell ref="L8:M8"/>
    <mergeCell ref="N7:O7"/>
    <mergeCell ref="P8:Q8"/>
    <mergeCell ref="V7:W7"/>
    <mergeCell ref="X7:Y7"/>
    <mergeCell ref="R7:S7"/>
    <mergeCell ref="T8:U8"/>
    <mergeCell ref="T7:U7"/>
    <mergeCell ref="X8:Y8"/>
    <mergeCell ref="A2:I2"/>
    <mergeCell ref="T2:AA2"/>
    <mergeCell ref="T3:AA3"/>
    <mergeCell ref="F5:H5"/>
    <mergeCell ref="N5:P5"/>
    <mergeCell ref="V5:Z5"/>
  </mergeCells>
  <printOptions/>
  <pageMargins left="0.75" right="0.75" top="1" bottom="1" header="0.512" footer="0.512"/>
  <pageSetup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50"/>
  <sheetViews>
    <sheetView zoomScalePageLayoutView="0" workbookViewId="0" topLeftCell="A28">
      <selection activeCell="W13" sqref="W13:AB13"/>
    </sheetView>
  </sheetViews>
  <sheetFormatPr defaultColWidth="9.00390625" defaultRowHeight="13.5"/>
  <cols>
    <col min="1" max="1" width="12.625" style="116" customWidth="1"/>
    <col min="2" max="28" width="3.125" style="116" customWidth="1"/>
    <col min="29" max="16384" width="9.00390625" style="116" customWidth="1"/>
  </cols>
  <sheetData>
    <row r="1" s="106" customFormat="1" ht="18" customHeight="1"/>
    <row r="2" spans="1:27" s="106" customFormat="1" ht="39.75" customHeight="1">
      <c r="A2" s="381" t="s">
        <v>61</v>
      </c>
      <c r="B2" s="382"/>
      <c r="C2" s="382"/>
      <c r="D2" s="382"/>
      <c r="E2" s="382"/>
      <c r="F2" s="383"/>
      <c r="G2" s="383"/>
      <c r="H2" s="383"/>
      <c r="I2" s="384"/>
      <c r="S2" s="107"/>
      <c r="T2" s="385">
        <f ca="1">TODAY()</f>
        <v>43624</v>
      </c>
      <c r="U2" s="386"/>
      <c r="V2" s="386"/>
      <c r="W2" s="386"/>
      <c r="X2" s="386"/>
      <c r="Y2" s="386"/>
      <c r="Z2" s="386"/>
      <c r="AA2" s="386"/>
    </row>
    <row r="3" spans="1:27" s="106" customFormat="1" ht="39.75" customHeight="1">
      <c r="A3" s="87" t="s">
        <v>180</v>
      </c>
      <c r="B3" s="87"/>
      <c r="C3" s="87"/>
      <c r="D3" s="87"/>
      <c r="E3" s="87"/>
      <c r="F3" s="87"/>
      <c r="G3" s="87"/>
      <c r="H3" s="87"/>
      <c r="I3" s="87"/>
      <c r="S3" s="107"/>
      <c r="T3" s="387" t="s">
        <v>368</v>
      </c>
      <c r="U3" s="388"/>
      <c r="V3" s="388"/>
      <c r="W3" s="388"/>
      <c r="X3" s="388"/>
      <c r="Y3" s="388"/>
      <c r="Z3" s="388"/>
      <c r="AA3" s="388"/>
    </row>
    <row r="4" spans="1:9" s="106" customFormat="1" ht="39.75" customHeight="1">
      <c r="A4" s="90" t="s">
        <v>87</v>
      </c>
      <c r="B4" s="90"/>
      <c r="C4" s="90"/>
      <c r="D4" s="90"/>
      <c r="E4" s="90"/>
      <c r="F4" s="90"/>
      <c r="G4" s="90"/>
      <c r="H4" s="90"/>
      <c r="I4" s="90"/>
    </row>
    <row r="5" spans="1:27" s="106" customFormat="1" ht="39.75" customHeight="1">
      <c r="A5" s="91"/>
      <c r="C5" s="91"/>
      <c r="E5" s="108" t="s">
        <v>62</v>
      </c>
      <c r="F5" s="389">
        <v>0.5104166666666666</v>
      </c>
      <c r="G5" s="390"/>
      <c r="H5" s="391"/>
      <c r="M5" s="108" t="s">
        <v>63</v>
      </c>
      <c r="N5" s="389">
        <v>0.5861111111111111</v>
      </c>
      <c r="O5" s="390"/>
      <c r="P5" s="391"/>
      <c r="U5" s="108" t="s">
        <v>64</v>
      </c>
      <c r="V5" s="392">
        <f>IF(OR(F5="：",F5=""),"",N5-F5)</f>
        <v>0.07569444444444451</v>
      </c>
      <c r="W5" s="393"/>
      <c r="X5" s="393"/>
      <c r="Y5" s="393"/>
      <c r="Z5" s="394"/>
      <c r="AA5" s="92"/>
    </row>
    <row r="6" s="106" customFormat="1" ht="18" customHeight="1"/>
    <row r="7" spans="1:28" s="89" customFormat="1" ht="30" customHeight="1">
      <c r="A7" s="93" t="s">
        <v>65</v>
      </c>
      <c r="B7" s="397">
        <v>1</v>
      </c>
      <c r="C7" s="398"/>
      <c r="D7" s="397">
        <v>2</v>
      </c>
      <c r="E7" s="398"/>
      <c r="F7" s="397">
        <v>3</v>
      </c>
      <c r="G7" s="398"/>
      <c r="H7" s="397">
        <v>4</v>
      </c>
      <c r="I7" s="398"/>
      <c r="J7" s="397">
        <v>5</v>
      </c>
      <c r="K7" s="398"/>
      <c r="L7" s="397">
        <v>6</v>
      </c>
      <c r="M7" s="398"/>
      <c r="N7" s="397">
        <v>7</v>
      </c>
      <c r="O7" s="398"/>
      <c r="P7" s="397">
        <v>8</v>
      </c>
      <c r="Q7" s="398"/>
      <c r="R7" s="397">
        <v>9</v>
      </c>
      <c r="S7" s="398"/>
      <c r="T7" s="397">
        <v>10</v>
      </c>
      <c r="U7" s="398"/>
      <c r="V7" s="397">
        <v>11</v>
      </c>
      <c r="W7" s="398"/>
      <c r="X7" s="397">
        <v>12</v>
      </c>
      <c r="Y7" s="398"/>
      <c r="Z7" s="397" t="s">
        <v>66</v>
      </c>
      <c r="AA7" s="401"/>
      <c r="AB7" s="402"/>
    </row>
    <row r="8" spans="1:28" s="106" customFormat="1" ht="39.75" customHeight="1">
      <c r="A8" s="94" t="s">
        <v>6</v>
      </c>
      <c r="B8" s="395">
        <v>1</v>
      </c>
      <c r="C8" s="375"/>
      <c r="D8" s="395">
        <v>0</v>
      </c>
      <c r="E8" s="375"/>
      <c r="F8" s="395">
        <v>1</v>
      </c>
      <c r="G8" s="375"/>
      <c r="H8" s="395">
        <v>0</v>
      </c>
      <c r="I8" s="375"/>
      <c r="J8" s="395">
        <v>0</v>
      </c>
      <c r="K8" s="375"/>
      <c r="L8" s="395">
        <v>0</v>
      </c>
      <c r="M8" s="396"/>
      <c r="N8" s="395">
        <v>0</v>
      </c>
      <c r="O8" s="396"/>
      <c r="P8" s="395"/>
      <c r="Q8" s="396"/>
      <c r="R8" s="395"/>
      <c r="S8" s="396"/>
      <c r="T8" s="395"/>
      <c r="U8" s="396"/>
      <c r="V8" s="395"/>
      <c r="W8" s="396"/>
      <c r="X8" s="395"/>
      <c r="Y8" s="396"/>
      <c r="Z8" s="395">
        <f>IF(B8="","",SUM(B8:Y8))</f>
        <v>2</v>
      </c>
      <c r="AA8" s="399"/>
      <c r="AB8" s="400"/>
    </row>
    <row r="9" spans="1:28" s="106" customFormat="1" ht="39.75" customHeight="1">
      <c r="A9" s="94" t="s">
        <v>168</v>
      </c>
      <c r="B9" s="395">
        <v>0</v>
      </c>
      <c r="C9" s="375"/>
      <c r="D9" s="395">
        <v>0</v>
      </c>
      <c r="E9" s="375"/>
      <c r="F9" s="395">
        <v>0</v>
      </c>
      <c r="G9" s="375"/>
      <c r="H9" s="395">
        <v>0</v>
      </c>
      <c r="I9" s="396"/>
      <c r="J9" s="395">
        <v>3</v>
      </c>
      <c r="K9" s="396"/>
      <c r="L9" s="395">
        <v>0</v>
      </c>
      <c r="M9" s="396"/>
      <c r="N9" s="395" t="s">
        <v>224</v>
      </c>
      <c r="O9" s="396"/>
      <c r="P9" s="395"/>
      <c r="Q9" s="396"/>
      <c r="R9" s="395"/>
      <c r="S9" s="396"/>
      <c r="T9" s="395"/>
      <c r="U9" s="396"/>
      <c r="V9" s="395"/>
      <c r="W9" s="396"/>
      <c r="X9" s="395"/>
      <c r="Y9" s="396"/>
      <c r="Z9" s="395">
        <f>IF(B9="","",SUM(B9:Y9))</f>
        <v>3</v>
      </c>
      <c r="AA9" s="399"/>
      <c r="AB9" s="400"/>
    </row>
    <row r="10" s="106" customFormat="1" ht="18" customHeight="1"/>
    <row r="11" spans="1:28" s="88" customFormat="1" ht="30" customHeight="1">
      <c r="A11" s="93" t="s">
        <v>65</v>
      </c>
      <c r="B11" s="397" t="s">
        <v>67</v>
      </c>
      <c r="C11" s="401"/>
      <c r="D11" s="401"/>
      <c r="E11" s="401"/>
      <c r="F11" s="401"/>
      <c r="G11" s="401"/>
      <c r="H11" s="401"/>
      <c r="I11" s="401"/>
      <c r="J11" s="402"/>
      <c r="K11" s="397" t="s">
        <v>68</v>
      </c>
      <c r="L11" s="410"/>
      <c r="M11" s="410"/>
      <c r="N11" s="410"/>
      <c r="O11" s="410"/>
      <c r="P11" s="410"/>
      <c r="Q11" s="420" t="s">
        <v>69</v>
      </c>
      <c r="R11" s="421"/>
      <c r="S11" s="421"/>
      <c r="T11" s="421"/>
      <c r="U11" s="421"/>
      <c r="V11" s="422"/>
      <c r="W11" s="397" t="s">
        <v>70</v>
      </c>
      <c r="X11" s="418"/>
      <c r="Y11" s="418"/>
      <c r="Z11" s="418"/>
      <c r="AA11" s="418"/>
      <c r="AB11" s="419"/>
    </row>
    <row r="12" spans="1:28" s="106" customFormat="1" ht="30" customHeight="1">
      <c r="A12" s="413" t="str">
        <f>IF(A8="","",A8)</f>
        <v>水口</v>
      </c>
      <c r="B12" s="405" t="s">
        <v>379</v>
      </c>
      <c r="C12" s="412"/>
      <c r="D12" s="412"/>
      <c r="E12" s="412"/>
      <c r="F12" s="95" t="s">
        <v>165</v>
      </c>
      <c r="G12" s="412" t="s">
        <v>380</v>
      </c>
      <c r="H12" s="437"/>
      <c r="I12" s="437"/>
      <c r="J12" s="438"/>
      <c r="K12" s="405" t="s">
        <v>166</v>
      </c>
      <c r="L12" s="406"/>
      <c r="M12" s="406"/>
      <c r="N12" s="406"/>
      <c r="O12" s="406"/>
      <c r="P12" s="406"/>
      <c r="Q12" s="405" t="s">
        <v>273</v>
      </c>
      <c r="R12" s="406"/>
      <c r="S12" s="406"/>
      <c r="T12" s="406"/>
      <c r="U12" s="406"/>
      <c r="V12" s="406"/>
      <c r="W12" s="405" t="s">
        <v>394</v>
      </c>
      <c r="X12" s="406"/>
      <c r="Y12" s="406"/>
      <c r="Z12" s="406"/>
      <c r="AA12" s="406"/>
      <c r="AB12" s="423"/>
    </row>
    <row r="13" spans="1:28" s="106" customFormat="1" ht="30" customHeight="1">
      <c r="A13" s="413"/>
      <c r="B13" s="403"/>
      <c r="C13" s="415"/>
      <c r="D13" s="415"/>
      <c r="E13" s="415"/>
      <c r="F13" s="110" t="s">
        <v>206</v>
      </c>
      <c r="G13" s="415"/>
      <c r="H13" s="415"/>
      <c r="I13" s="415"/>
      <c r="J13" s="416"/>
      <c r="K13" s="403"/>
      <c r="L13" s="404"/>
      <c r="M13" s="404"/>
      <c r="N13" s="404"/>
      <c r="O13" s="404"/>
      <c r="P13" s="404"/>
      <c r="Q13" s="403"/>
      <c r="R13" s="404"/>
      <c r="S13" s="404"/>
      <c r="T13" s="404"/>
      <c r="U13" s="404"/>
      <c r="V13" s="429"/>
      <c r="W13" s="403"/>
      <c r="X13" s="424"/>
      <c r="Y13" s="424"/>
      <c r="Z13" s="424"/>
      <c r="AA13" s="424"/>
      <c r="AB13" s="425"/>
    </row>
    <row r="14" spans="1:28" s="106" customFormat="1" ht="30" customHeight="1">
      <c r="A14" s="413"/>
      <c r="B14" s="407"/>
      <c r="C14" s="408"/>
      <c r="D14" s="408"/>
      <c r="E14" s="408"/>
      <c r="F14" s="111" t="s">
        <v>165</v>
      </c>
      <c r="G14" s="415"/>
      <c r="H14" s="415"/>
      <c r="I14" s="415"/>
      <c r="J14" s="416"/>
      <c r="K14" s="407"/>
      <c r="L14" s="411"/>
      <c r="M14" s="411"/>
      <c r="N14" s="411"/>
      <c r="O14" s="411"/>
      <c r="P14" s="411"/>
      <c r="Q14" s="407"/>
      <c r="R14" s="411"/>
      <c r="S14" s="411"/>
      <c r="T14" s="411"/>
      <c r="U14" s="411"/>
      <c r="V14" s="428"/>
      <c r="W14" s="407"/>
      <c r="X14" s="426"/>
      <c r="Y14" s="426"/>
      <c r="Z14" s="426"/>
      <c r="AA14" s="426"/>
      <c r="AB14" s="427"/>
    </row>
    <row r="15" spans="1:28" s="106" customFormat="1" ht="30" customHeight="1">
      <c r="A15" s="413" t="str">
        <f>IF(A9="","",A9)</f>
        <v>比叡山</v>
      </c>
      <c r="B15" s="405" t="s">
        <v>370</v>
      </c>
      <c r="C15" s="412"/>
      <c r="D15" s="412"/>
      <c r="E15" s="412"/>
      <c r="F15" s="95" t="s">
        <v>165</v>
      </c>
      <c r="G15" s="412" t="s">
        <v>381</v>
      </c>
      <c r="H15" s="437"/>
      <c r="I15" s="437"/>
      <c r="J15" s="438"/>
      <c r="K15" s="405" t="s">
        <v>166</v>
      </c>
      <c r="L15" s="406"/>
      <c r="M15" s="406"/>
      <c r="N15" s="406"/>
      <c r="O15" s="406"/>
      <c r="P15" s="406"/>
      <c r="Q15" s="405" t="s">
        <v>166</v>
      </c>
      <c r="R15" s="406"/>
      <c r="S15" s="406"/>
      <c r="T15" s="406"/>
      <c r="U15" s="406"/>
      <c r="V15" s="406"/>
      <c r="W15" s="405" t="s">
        <v>304</v>
      </c>
      <c r="X15" s="406"/>
      <c r="Y15" s="406"/>
      <c r="Z15" s="406"/>
      <c r="AA15" s="406"/>
      <c r="AB15" s="423"/>
    </row>
    <row r="16" spans="1:28" s="106" customFormat="1" ht="30" customHeight="1">
      <c r="A16" s="413"/>
      <c r="B16" s="403" t="s">
        <v>393</v>
      </c>
      <c r="C16" s="415"/>
      <c r="D16" s="415"/>
      <c r="E16" s="415"/>
      <c r="F16" s="110" t="s">
        <v>195</v>
      </c>
      <c r="G16" s="415" t="s">
        <v>381</v>
      </c>
      <c r="H16" s="415"/>
      <c r="I16" s="415"/>
      <c r="J16" s="416"/>
      <c r="K16" s="403"/>
      <c r="L16" s="404"/>
      <c r="M16" s="404"/>
      <c r="N16" s="404"/>
      <c r="O16" s="404"/>
      <c r="P16" s="404"/>
      <c r="Q16" s="403"/>
      <c r="R16" s="404"/>
      <c r="S16" s="404"/>
      <c r="T16" s="404"/>
      <c r="U16" s="404"/>
      <c r="V16" s="429"/>
      <c r="W16" s="403"/>
      <c r="X16" s="424"/>
      <c r="Y16" s="424"/>
      <c r="Z16" s="424"/>
      <c r="AA16" s="424"/>
      <c r="AB16" s="425"/>
    </row>
    <row r="17" spans="1:28" s="106" customFormat="1" ht="30" customHeight="1">
      <c r="A17" s="413"/>
      <c r="B17" s="407"/>
      <c r="C17" s="408"/>
      <c r="D17" s="408"/>
      <c r="E17" s="408"/>
      <c r="F17" s="111" t="s">
        <v>195</v>
      </c>
      <c r="G17" s="408"/>
      <c r="H17" s="408"/>
      <c r="I17" s="408"/>
      <c r="J17" s="409"/>
      <c r="K17" s="407"/>
      <c r="L17" s="411"/>
      <c r="M17" s="411"/>
      <c r="N17" s="411"/>
      <c r="O17" s="411"/>
      <c r="P17" s="411"/>
      <c r="Q17" s="407"/>
      <c r="R17" s="411"/>
      <c r="S17" s="411"/>
      <c r="T17" s="411"/>
      <c r="U17" s="411"/>
      <c r="V17" s="428"/>
      <c r="W17" s="407"/>
      <c r="X17" s="426"/>
      <c r="Y17" s="426"/>
      <c r="Z17" s="426"/>
      <c r="AA17" s="426"/>
      <c r="AB17" s="427"/>
    </row>
    <row r="18" s="106" customFormat="1" ht="18" customHeight="1"/>
    <row r="19" spans="2:21" s="106" customFormat="1" ht="18" customHeight="1">
      <c r="B19" s="430" t="s">
        <v>196</v>
      </c>
      <c r="C19" s="431"/>
      <c r="D19" s="430" t="s">
        <v>197</v>
      </c>
      <c r="E19" s="431"/>
      <c r="F19" s="430" t="s">
        <v>198</v>
      </c>
      <c r="G19" s="431"/>
      <c r="H19" s="430" t="s">
        <v>199</v>
      </c>
      <c r="I19" s="431"/>
      <c r="J19" s="430" t="s">
        <v>200</v>
      </c>
      <c r="K19" s="431"/>
      <c r="L19" s="435" t="s">
        <v>201</v>
      </c>
      <c r="M19" s="436"/>
      <c r="N19" s="430" t="s">
        <v>202</v>
      </c>
      <c r="O19" s="431"/>
      <c r="P19" s="430" t="s">
        <v>203</v>
      </c>
      <c r="Q19" s="431"/>
      <c r="R19" s="430" t="s">
        <v>204</v>
      </c>
      <c r="S19" s="431"/>
      <c r="T19" s="430" t="s">
        <v>205</v>
      </c>
      <c r="U19" s="431"/>
    </row>
    <row r="20" spans="1:24" s="106" customFormat="1" ht="30" customHeight="1">
      <c r="A20" s="112" t="s">
        <v>65</v>
      </c>
      <c r="B20" s="430" t="s">
        <v>71</v>
      </c>
      <c r="C20" s="431"/>
      <c r="D20" s="430" t="s">
        <v>72</v>
      </c>
      <c r="E20" s="431"/>
      <c r="F20" s="430" t="s">
        <v>73</v>
      </c>
      <c r="G20" s="431"/>
      <c r="H20" s="430" t="s">
        <v>74</v>
      </c>
      <c r="I20" s="431"/>
      <c r="J20" s="430" t="s">
        <v>75</v>
      </c>
      <c r="K20" s="431"/>
      <c r="L20" s="435" t="s">
        <v>76</v>
      </c>
      <c r="M20" s="436"/>
      <c r="N20" s="430" t="s">
        <v>77</v>
      </c>
      <c r="O20" s="431"/>
      <c r="P20" s="430" t="s">
        <v>78</v>
      </c>
      <c r="Q20" s="431"/>
      <c r="R20" s="430" t="s">
        <v>79</v>
      </c>
      <c r="S20" s="431"/>
      <c r="T20" s="430" t="s">
        <v>80</v>
      </c>
      <c r="U20" s="431"/>
      <c r="W20" s="110"/>
      <c r="X20" s="113"/>
    </row>
    <row r="21" spans="1:31" s="106" customFormat="1" ht="39.75" customHeight="1">
      <c r="A21" s="94" t="str">
        <f>IF(A8="","",A8)</f>
        <v>水口</v>
      </c>
      <c r="B21" s="432">
        <v>32</v>
      </c>
      <c r="C21" s="431"/>
      <c r="D21" s="432">
        <v>26</v>
      </c>
      <c r="E21" s="431"/>
      <c r="F21" s="432">
        <v>7</v>
      </c>
      <c r="G21" s="431"/>
      <c r="H21" s="432">
        <v>2</v>
      </c>
      <c r="I21" s="431"/>
      <c r="J21" s="432">
        <v>3</v>
      </c>
      <c r="K21" s="431"/>
      <c r="L21" s="432">
        <v>3</v>
      </c>
      <c r="M21" s="431"/>
      <c r="N21" s="432">
        <v>3</v>
      </c>
      <c r="O21" s="431"/>
      <c r="P21" s="432">
        <v>1</v>
      </c>
      <c r="Q21" s="431"/>
      <c r="R21" s="432">
        <v>3</v>
      </c>
      <c r="S21" s="431"/>
      <c r="T21" s="432">
        <v>9</v>
      </c>
      <c r="U21" s="431"/>
      <c r="W21" s="96"/>
      <c r="X21" s="113"/>
      <c r="AC21" s="106">
        <f>D21+L21+N21</f>
        <v>32</v>
      </c>
      <c r="AD21" s="106">
        <f>COUNT(B8:Y8)*3+Z8+T21</f>
        <v>32</v>
      </c>
      <c r="AE21" s="106" t="str">
        <f>IF(AND(B21=AC21,B21=AD21),"OK","NO")</f>
        <v>OK</v>
      </c>
    </row>
    <row r="22" spans="1:31" s="106" customFormat="1" ht="39.75" customHeight="1">
      <c r="A22" s="94" t="str">
        <f>IF(A9="","",A9)</f>
        <v>比叡山</v>
      </c>
      <c r="B22" s="432">
        <v>30</v>
      </c>
      <c r="C22" s="431"/>
      <c r="D22" s="432">
        <v>25</v>
      </c>
      <c r="E22" s="431"/>
      <c r="F22" s="432">
        <v>7</v>
      </c>
      <c r="G22" s="431"/>
      <c r="H22" s="432">
        <v>3</v>
      </c>
      <c r="I22" s="431"/>
      <c r="J22" s="432">
        <v>5</v>
      </c>
      <c r="K22" s="431"/>
      <c r="L22" s="432">
        <v>3</v>
      </c>
      <c r="M22" s="431"/>
      <c r="N22" s="432">
        <v>2</v>
      </c>
      <c r="O22" s="431"/>
      <c r="P22" s="432">
        <v>3</v>
      </c>
      <c r="Q22" s="431"/>
      <c r="R22" s="432">
        <v>2</v>
      </c>
      <c r="S22" s="431"/>
      <c r="T22" s="432">
        <v>9</v>
      </c>
      <c r="U22" s="431"/>
      <c r="W22" s="96"/>
      <c r="X22" s="113"/>
      <c r="AC22" s="106">
        <f>D22+L22+N22</f>
        <v>30</v>
      </c>
      <c r="AD22" s="106">
        <f>COUNT(B9:Y9)*3+Z9+T22</f>
        <v>30</v>
      </c>
      <c r="AE22" s="106" t="str">
        <f>IF(AND(B22=AC22,B22=AD22),"OK","NO")</f>
        <v>OK</v>
      </c>
    </row>
    <row r="23" s="106" customFormat="1" ht="18" customHeight="1"/>
    <row r="24" spans="1:2" s="106" customFormat="1" ht="18" customHeight="1">
      <c r="A24" s="114" t="s">
        <v>81</v>
      </c>
      <c r="B24" s="106" t="s">
        <v>167</v>
      </c>
    </row>
    <row r="25" spans="1:2" s="106" customFormat="1" ht="18" customHeight="1">
      <c r="A25" s="114"/>
      <c r="B25" s="106" t="s">
        <v>82</v>
      </c>
    </row>
    <row r="26" spans="1:2" s="106" customFormat="1" ht="18" customHeight="1">
      <c r="A26" s="114" t="s">
        <v>83</v>
      </c>
      <c r="B26" s="106" t="s">
        <v>84</v>
      </c>
    </row>
    <row r="27" spans="1:2" s="106" customFormat="1" ht="18" customHeight="1">
      <c r="A27" s="114"/>
      <c r="B27" s="106" t="s">
        <v>85</v>
      </c>
    </row>
    <row r="28" spans="1:2" s="106" customFormat="1" ht="18" customHeight="1">
      <c r="A28" s="114"/>
      <c r="B28" s="106" t="s">
        <v>86</v>
      </c>
    </row>
    <row r="29" s="106" customFormat="1" ht="18" customHeight="1">
      <c r="A29" s="114"/>
    </row>
    <row r="30" s="106" customFormat="1" ht="30" customHeight="1">
      <c r="T30" s="115"/>
    </row>
    <row r="31" s="106" customFormat="1" ht="30" customHeight="1"/>
    <row r="50" ht="17.25">
      <c r="B50" s="97"/>
    </row>
  </sheetData>
  <sheetProtection/>
  <mergeCells count="121">
    <mergeCell ref="D7:E7"/>
    <mergeCell ref="B8:C8"/>
    <mergeCell ref="T2:AA2"/>
    <mergeCell ref="T3:AA3"/>
    <mergeCell ref="F5:H5"/>
    <mergeCell ref="N5:P5"/>
    <mergeCell ref="V5:Z5"/>
    <mergeCell ref="D8:E8"/>
    <mergeCell ref="F8:G8"/>
    <mergeCell ref="H8:I8"/>
    <mergeCell ref="A2:I2"/>
    <mergeCell ref="B7:C7"/>
    <mergeCell ref="Z8:AB8"/>
    <mergeCell ref="Z7:AB7"/>
    <mergeCell ref="N7:O7"/>
    <mergeCell ref="P7:Q7"/>
    <mergeCell ref="X8:Y8"/>
    <mergeCell ref="N8:O8"/>
    <mergeCell ref="P8:Q8"/>
    <mergeCell ref="V7:W7"/>
    <mergeCell ref="X7:Y7"/>
    <mergeCell ref="R7:S7"/>
    <mergeCell ref="F7:G7"/>
    <mergeCell ref="J8:K8"/>
    <mergeCell ref="L8:M8"/>
    <mergeCell ref="T8:U8"/>
    <mergeCell ref="T7:U7"/>
    <mergeCell ref="H7:I7"/>
    <mergeCell ref="J7:K7"/>
    <mergeCell ref="L7:M7"/>
    <mergeCell ref="A12:A14"/>
    <mergeCell ref="B12:E12"/>
    <mergeCell ref="G12:J12"/>
    <mergeCell ref="K11:P11"/>
    <mergeCell ref="V8:W8"/>
    <mergeCell ref="R8:S8"/>
    <mergeCell ref="K12:P12"/>
    <mergeCell ref="B9:C9"/>
    <mergeCell ref="L9:M9"/>
    <mergeCell ref="B11:J11"/>
    <mergeCell ref="F9:G9"/>
    <mergeCell ref="D9:E9"/>
    <mergeCell ref="H9:I9"/>
    <mergeCell ref="B14:E14"/>
    <mergeCell ref="G14:J14"/>
    <mergeCell ref="K14:P14"/>
    <mergeCell ref="B13:E13"/>
    <mergeCell ref="G13:J13"/>
    <mergeCell ref="J9:K9"/>
    <mergeCell ref="W15:AB15"/>
    <mergeCell ref="W12:AB12"/>
    <mergeCell ref="W13:AB13"/>
    <mergeCell ref="W14:AB14"/>
    <mergeCell ref="Q15:V15"/>
    <mergeCell ref="K15:P15"/>
    <mergeCell ref="W11:AB11"/>
    <mergeCell ref="V9:W9"/>
    <mergeCell ref="P9:Q9"/>
    <mergeCell ref="X9:Y9"/>
    <mergeCell ref="R9:S9"/>
    <mergeCell ref="N9:O9"/>
    <mergeCell ref="T9:U9"/>
    <mergeCell ref="Q11:V11"/>
    <mergeCell ref="L19:M19"/>
    <mergeCell ref="P19:Q19"/>
    <mergeCell ref="R19:S19"/>
    <mergeCell ref="T19:U19"/>
    <mergeCell ref="N19:O19"/>
    <mergeCell ref="Z9:AB9"/>
    <mergeCell ref="Q13:V13"/>
    <mergeCell ref="Q12:V12"/>
    <mergeCell ref="Q14:V14"/>
    <mergeCell ref="K13:P13"/>
    <mergeCell ref="B16:E16"/>
    <mergeCell ref="G16:J16"/>
    <mergeCell ref="K16:P16"/>
    <mergeCell ref="B21:C21"/>
    <mergeCell ref="D21:E21"/>
    <mergeCell ref="D20:E20"/>
    <mergeCell ref="H21:I21"/>
    <mergeCell ref="L21:M21"/>
    <mergeCell ref="H19:I19"/>
    <mergeCell ref="J19:K19"/>
    <mergeCell ref="A15:A17"/>
    <mergeCell ref="B15:E15"/>
    <mergeCell ref="G15:J15"/>
    <mergeCell ref="W17:AB17"/>
    <mergeCell ref="Q16:V16"/>
    <mergeCell ref="K17:P17"/>
    <mergeCell ref="W16:AB16"/>
    <mergeCell ref="Q17:V17"/>
    <mergeCell ref="B17:E17"/>
    <mergeCell ref="G17:J17"/>
    <mergeCell ref="J22:K22"/>
    <mergeCell ref="B22:C22"/>
    <mergeCell ref="D22:E22"/>
    <mergeCell ref="B19:C19"/>
    <mergeCell ref="D19:E19"/>
    <mergeCell ref="B20:C20"/>
    <mergeCell ref="F19:G19"/>
    <mergeCell ref="F20:G20"/>
    <mergeCell ref="R21:S21"/>
    <mergeCell ref="H20:I20"/>
    <mergeCell ref="J21:K21"/>
    <mergeCell ref="F22:G22"/>
    <mergeCell ref="H22:I22"/>
    <mergeCell ref="F21:G21"/>
    <mergeCell ref="N20:O20"/>
    <mergeCell ref="L20:M20"/>
    <mergeCell ref="J20:K20"/>
    <mergeCell ref="N21:O21"/>
    <mergeCell ref="T21:U21"/>
    <mergeCell ref="L22:M22"/>
    <mergeCell ref="N22:O22"/>
    <mergeCell ref="T20:U20"/>
    <mergeCell ref="P22:Q22"/>
    <mergeCell ref="P21:Q21"/>
    <mergeCell ref="R20:S20"/>
    <mergeCell ref="P20:Q20"/>
    <mergeCell ref="R22:S22"/>
    <mergeCell ref="T22:U22"/>
  </mergeCells>
  <printOptions/>
  <pageMargins left="0.75" right="0.75" top="1" bottom="1" header="0.512" footer="0.51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1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9.00390625" style="6" customWidth="1"/>
    <col min="2" max="2" width="5.00390625" style="6" customWidth="1"/>
    <col min="3" max="5" width="9.00390625" style="6" customWidth="1"/>
    <col min="6" max="6" width="33.625" style="6" bestFit="1" customWidth="1"/>
    <col min="7" max="8" width="9.00390625" style="6" customWidth="1"/>
    <col min="9" max="9" width="5.625" style="6" customWidth="1"/>
    <col min="10" max="10" width="11.25390625" style="6" customWidth="1"/>
    <col min="11" max="11" width="4.625" style="6" customWidth="1"/>
    <col min="12" max="16384" width="9.00390625" style="6" customWidth="1"/>
  </cols>
  <sheetData>
    <row r="2" ht="14.25" thickBot="1"/>
    <row r="3" spans="1:10" ht="18.75">
      <c r="A3" s="6" t="s">
        <v>171</v>
      </c>
      <c r="H3" s="7"/>
      <c r="I3" s="254" t="s">
        <v>27</v>
      </c>
      <c r="J3" s="255"/>
    </row>
    <row r="4" spans="8:10" ht="19.5" thickBot="1">
      <c r="H4" s="7"/>
      <c r="I4" s="256"/>
      <c r="J4" s="257"/>
    </row>
    <row r="5" ht="28.5">
      <c r="A5" s="8" t="s">
        <v>170</v>
      </c>
    </row>
    <row r="6" s="14" customFormat="1" ht="14.25"/>
    <row r="8" spans="2:3" ht="28.5">
      <c r="B8" s="8" t="s">
        <v>28</v>
      </c>
      <c r="C8" s="8" t="s">
        <v>29</v>
      </c>
    </row>
    <row r="9" ht="21" customHeight="1">
      <c r="H9" s="9" t="s">
        <v>30</v>
      </c>
    </row>
    <row r="10" ht="28.5">
      <c r="C10" s="8" t="s">
        <v>31</v>
      </c>
    </row>
    <row r="11" ht="19.5" customHeight="1"/>
    <row r="12" ht="30" customHeight="1"/>
    <row r="13" spans="3:10" ht="26.25" thickBot="1">
      <c r="C13" s="10" t="s">
        <v>36</v>
      </c>
      <c r="D13" s="11"/>
      <c r="E13" s="11"/>
      <c r="F13" s="12" t="s">
        <v>32</v>
      </c>
      <c r="G13" s="11"/>
      <c r="H13" s="11"/>
      <c r="I13" s="11"/>
      <c r="J13" s="13"/>
    </row>
    <row r="14" ht="21.75" customHeight="1"/>
    <row r="15" spans="3:10" ht="26.25" thickBot="1">
      <c r="C15" s="10" t="s">
        <v>37</v>
      </c>
      <c r="D15" s="11"/>
      <c r="E15" s="11"/>
      <c r="F15" s="12" t="s">
        <v>255</v>
      </c>
      <c r="G15" s="11"/>
      <c r="H15" s="11"/>
      <c r="I15" s="11"/>
      <c r="J15" s="13"/>
    </row>
    <row r="16" ht="21.75" customHeight="1"/>
    <row r="17" spans="3:10" ht="26.25" thickBot="1">
      <c r="C17" s="10" t="s">
        <v>22</v>
      </c>
      <c r="D17" s="11"/>
      <c r="E17" s="11"/>
      <c r="F17" s="10" t="s">
        <v>222</v>
      </c>
      <c r="G17" s="11"/>
      <c r="H17" s="11"/>
      <c r="I17" s="11"/>
      <c r="J17" s="13"/>
    </row>
    <row r="18" ht="21.75" customHeight="1"/>
    <row r="19" spans="3:10" ht="26.25" thickBot="1">
      <c r="C19" s="10" t="s">
        <v>21</v>
      </c>
      <c r="D19" s="11"/>
      <c r="E19" s="11"/>
      <c r="F19" s="103">
        <f ca="1">TODAY()</f>
        <v>43624</v>
      </c>
      <c r="G19" s="19"/>
      <c r="H19" s="10" t="s">
        <v>23</v>
      </c>
      <c r="I19" s="19"/>
      <c r="J19" s="10" t="s">
        <v>24</v>
      </c>
    </row>
    <row r="20" ht="24.75" customHeight="1"/>
    <row r="21" ht="24.75" customHeight="1"/>
    <row r="22" spans="2:10" ht="26.25" thickBot="1">
      <c r="B22" s="11" t="s">
        <v>25</v>
      </c>
      <c r="C22" s="13"/>
      <c r="D22" s="13"/>
      <c r="E22" s="13"/>
      <c r="F22" s="13"/>
      <c r="G22" s="12" t="s">
        <v>223</v>
      </c>
      <c r="H22" s="13"/>
      <c r="I22" s="13"/>
      <c r="J22" s="13"/>
    </row>
    <row r="23" spans="1:10" s="14" customFormat="1" ht="23.25" customHeight="1">
      <c r="A23" s="15"/>
      <c r="B23" s="15"/>
      <c r="C23" s="15"/>
      <c r="D23" s="16" t="s">
        <v>33</v>
      </c>
      <c r="E23" s="16" t="s">
        <v>174</v>
      </c>
      <c r="F23" s="124" t="s">
        <v>225</v>
      </c>
      <c r="G23" s="18" t="s">
        <v>175</v>
      </c>
      <c r="H23" s="15"/>
      <c r="I23" s="15"/>
      <c r="J23" s="15"/>
    </row>
    <row r="24" ht="24.75" customHeight="1">
      <c r="E24" s="14"/>
    </row>
    <row r="25" spans="2:10" ht="26.25" thickBot="1">
      <c r="B25" s="11" t="s">
        <v>34</v>
      </c>
      <c r="C25" s="13"/>
      <c r="D25" s="13"/>
      <c r="E25" s="13"/>
      <c r="F25" s="13"/>
      <c r="G25" s="12" t="s">
        <v>176</v>
      </c>
      <c r="H25" s="13"/>
      <c r="I25" s="13"/>
      <c r="J25" s="13"/>
    </row>
    <row r="26" spans="1:10" s="14" customFormat="1" ht="23.25" customHeight="1">
      <c r="A26" s="15"/>
      <c r="B26" s="15"/>
      <c r="C26" s="15"/>
      <c r="D26" s="16" t="s">
        <v>33</v>
      </c>
      <c r="E26" s="16" t="s">
        <v>174</v>
      </c>
      <c r="F26" s="17" t="s">
        <v>177</v>
      </c>
      <c r="G26" s="18" t="s">
        <v>175</v>
      </c>
      <c r="H26" s="15"/>
      <c r="I26" s="15"/>
      <c r="J26" s="15"/>
    </row>
    <row r="27" spans="1:10" s="14" customFormat="1" ht="23.25" customHeight="1">
      <c r="A27" s="15"/>
      <c r="B27" s="15"/>
      <c r="C27" s="15"/>
      <c r="D27" s="16"/>
      <c r="E27" s="16"/>
      <c r="F27" s="17"/>
      <c r="G27" s="18"/>
      <c r="H27" s="15"/>
      <c r="I27" s="15"/>
      <c r="J27" s="15"/>
    </row>
    <row r="28" spans="1:10" s="14" customFormat="1" ht="23.25" customHeight="1">
      <c r="A28" s="15"/>
      <c r="B28" s="15"/>
      <c r="C28" s="15"/>
      <c r="D28" s="16"/>
      <c r="E28" s="16"/>
      <c r="F28" s="17"/>
      <c r="G28" s="18"/>
      <c r="H28" s="15"/>
      <c r="I28" s="15"/>
      <c r="J28" s="15"/>
    </row>
    <row r="29" ht="28.5" customHeight="1"/>
    <row r="30" s="14" customFormat="1" ht="54.75" customHeight="1">
      <c r="B30" s="101" t="s">
        <v>172</v>
      </c>
    </row>
    <row r="31" s="14" customFormat="1" ht="39" customHeight="1">
      <c r="B31" s="101" t="s">
        <v>173</v>
      </c>
    </row>
    <row r="32" s="14" customFormat="1" ht="24" customHeight="1"/>
    <row r="33" s="14" customFormat="1" ht="24" customHeight="1"/>
    <row r="34" s="14" customFormat="1" ht="24" customHeight="1"/>
    <row r="35" s="14" customFormat="1" ht="24" customHeight="1"/>
    <row r="36" s="14" customFormat="1" ht="24" customHeight="1"/>
  </sheetData>
  <sheetProtection/>
  <mergeCells count="1">
    <mergeCell ref="I3:J4"/>
  </mergeCells>
  <printOptions/>
  <pageMargins left="0.7874015748031497" right="0.11" top="0.984251968503937" bottom="0.984251968503937" header="0.5118110236220472" footer="0.5118110236220472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view="pageBreakPreview" zoomScaleNormal="60" zoomScaleSheetLayoutView="100" zoomScalePageLayoutView="0" workbookViewId="0" topLeftCell="A4">
      <selection activeCell="F14" sqref="F14"/>
    </sheetView>
  </sheetViews>
  <sheetFormatPr defaultColWidth="9.00390625" defaultRowHeight="13.5"/>
  <cols>
    <col min="1" max="1" width="9.00390625" style="6" customWidth="1"/>
    <col min="2" max="2" width="5.00390625" style="6" customWidth="1"/>
    <col min="3" max="5" width="9.00390625" style="6" customWidth="1"/>
    <col min="6" max="6" width="33.625" style="6" bestFit="1" customWidth="1"/>
    <col min="7" max="8" width="9.00390625" style="6" customWidth="1"/>
    <col min="9" max="9" width="5.625" style="6" customWidth="1"/>
    <col min="10" max="10" width="12.375" style="6" customWidth="1"/>
    <col min="11" max="11" width="4.625" style="6" customWidth="1"/>
    <col min="12" max="16384" width="9.00390625" style="6" customWidth="1"/>
  </cols>
  <sheetData>
    <row r="1" ht="14.25" thickBot="1"/>
    <row r="2" spans="1:10" ht="18.75">
      <c r="A2" s="6" t="s">
        <v>26</v>
      </c>
      <c r="H2" s="7"/>
      <c r="I2" s="254" t="s">
        <v>27</v>
      </c>
      <c r="J2" s="255"/>
    </row>
    <row r="3" spans="8:10" ht="19.5" thickBot="1">
      <c r="H3" s="7"/>
      <c r="I3" s="256"/>
      <c r="J3" s="257"/>
    </row>
    <row r="4" ht="28.5">
      <c r="A4" s="8" t="s">
        <v>265</v>
      </c>
    </row>
    <row r="5" s="14" customFormat="1" ht="14.25">
      <c r="A5" s="14" t="s">
        <v>41</v>
      </c>
    </row>
    <row r="7" spans="2:9" ht="28.5">
      <c r="B7" s="8" t="s">
        <v>28</v>
      </c>
      <c r="C7" s="8" t="s">
        <v>29</v>
      </c>
      <c r="G7" s="258" t="s">
        <v>30</v>
      </c>
      <c r="H7" s="258"/>
      <c r="I7" s="258"/>
    </row>
    <row r="8" spans="7:9" ht="9.75" customHeight="1">
      <c r="G8" s="258"/>
      <c r="H8" s="258"/>
      <c r="I8" s="258"/>
    </row>
    <row r="9" spans="3:9" ht="28.5">
      <c r="C9" s="8" t="s">
        <v>31</v>
      </c>
      <c r="G9" s="258"/>
      <c r="H9" s="258"/>
      <c r="I9" s="258"/>
    </row>
    <row r="10" ht="19.5" customHeight="1"/>
    <row r="11" ht="30" customHeight="1"/>
    <row r="12" spans="3:10" ht="33" customHeight="1" thickBot="1">
      <c r="C12" s="10" t="s">
        <v>36</v>
      </c>
      <c r="D12" s="11"/>
      <c r="E12" s="11"/>
      <c r="F12" s="12" t="s">
        <v>32</v>
      </c>
      <c r="G12" s="11"/>
      <c r="H12" s="11"/>
      <c r="I12" s="11"/>
      <c r="J12" s="13"/>
    </row>
    <row r="13" spans="3:10" ht="33" customHeight="1" thickBot="1">
      <c r="C13" s="10" t="s">
        <v>37</v>
      </c>
      <c r="D13" s="11"/>
      <c r="E13" s="11"/>
      <c r="F13" s="12" t="s">
        <v>272</v>
      </c>
      <c r="G13" s="11"/>
      <c r="H13" s="11"/>
      <c r="I13" s="11"/>
      <c r="J13" s="13"/>
    </row>
    <row r="14" spans="3:10" ht="33" customHeight="1" thickBot="1">
      <c r="C14" s="10" t="s">
        <v>22</v>
      </c>
      <c r="D14" s="11"/>
      <c r="E14" s="11"/>
      <c r="F14" s="10" t="s">
        <v>222</v>
      </c>
      <c r="G14" s="11"/>
      <c r="H14" s="11"/>
      <c r="I14" s="11"/>
      <c r="J14" s="13"/>
    </row>
    <row r="15" spans="3:10" ht="33" customHeight="1" thickBot="1">
      <c r="C15" s="10" t="s">
        <v>21</v>
      </c>
      <c r="D15" s="11"/>
      <c r="E15" s="11"/>
      <c r="F15" s="103">
        <f ca="1">TODAY()</f>
        <v>43624</v>
      </c>
      <c r="G15" s="19"/>
      <c r="H15" s="10" t="s">
        <v>23</v>
      </c>
      <c r="I15" s="19"/>
      <c r="J15" s="10" t="s">
        <v>24</v>
      </c>
    </row>
    <row r="16" ht="10.5" customHeight="1"/>
    <row r="17" spans="2:10" ht="33" customHeight="1" thickBot="1">
      <c r="B17" s="11" t="s">
        <v>25</v>
      </c>
      <c r="C17" s="13"/>
      <c r="D17" s="13"/>
      <c r="E17" s="13"/>
      <c r="F17" s="13"/>
      <c r="G17" s="12" t="s">
        <v>223</v>
      </c>
      <c r="H17" s="13"/>
      <c r="I17" s="13"/>
      <c r="J17" s="13"/>
    </row>
    <row r="18" spans="1:10" s="14" customFormat="1" ht="23.25" customHeight="1">
      <c r="A18" s="15"/>
      <c r="B18" s="15"/>
      <c r="C18" s="15"/>
      <c r="D18" s="16" t="s">
        <v>33</v>
      </c>
      <c r="E18" s="16" t="s">
        <v>174</v>
      </c>
      <c r="F18" s="124" t="s">
        <v>225</v>
      </c>
      <c r="G18" s="18" t="s">
        <v>175</v>
      </c>
      <c r="H18" s="15"/>
      <c r="I18" s="15"/>
      <c r="J18" s="15"/>
    </row>
    <row r="19" spans="2:10" ht="33" customHeight="1" thickBot="1">
      <c r="B19" s="11" t="s">
        <v>34</v>
      </c>
      <c r="C19" s="13"/>
      <c r="D19" s="13"/>
      <c r="E19" s="13"/>
      <c r="F19" s="13"/>
      <c r="G19" s="12" t="s">
        <v>176</v>
      </c>
      <c r="H19" s="13"/>
      <c r="I19" s="13"/>
      <c r="J19" s="13"/>
    </row>
    <row r="20" spans="1:10" s="14" customFormat="1" ht="23.25" customHeight="1">
      <c r="A20" s="15"/>
      <c r="B20" s="15"/>
      <c r="C20" s="15"/>
      <c r="D20" s="16" t="s">
        <v>33</v>
      </c>
      <c r="E20" s="16" t="s">
        <v>174</v>
      </c>
      <c r="F20" s="17" t="s">
        <v>177</v>
      </c>
      <c r="G20" s="18" t="s">
        <v>175</v>
      </c>
      <c r="H20" s="15"/>
      <c r="I20" s="15"/>
      <c r="J20" s="15"/>
    </row>
    <row r="22" spans="2:3" s="14" customFormat="1" ht="14.25">
      <c r="B22" s="14" t="s">
        <v>257</v>
      </c>
      <c r="C22" s="14" t="s">
        <v>256</v>
      </c>
    </row>
    <row r="23" s="14" customFormat="1" ht="14.25">
      <c r="C23" s="14" t="s">
        <v>35</v>
      </c>
    </row>
    <row r="24" s="14" customFormat="1" ht="14.25"/>
    <row r="25" spans="2:3" s="14" customFormat="1" ht="14.25">
      <c r="B25" s="14" t="s">
        <v>257</v>
      </c>
      <c r="C25" s="14" t="s">
        <v>258</v>
      </c>
    </row>
    <row r="26" s="14" customFormat="1" ht="14.25"/>
    <row r="27" spans="2:4" s="14" customFormat="1" ht="33" customHeight="1" thickBot="1">
      <c r="B27" s="11" t="s">
        <v>259</v>
      </c>
      <c r="C27" s="150"/>
      <c r="D27" s="150"/>
    </row>
    <row r="28" spans="3:10" s="14" customFormat="1" ht="33" customHeight="1" thickBot="1">
      <c r="C28" s="11" t="s">
        <v>260</v>
      </c>
      <c r="D28" s="150"/>
      <c r="E28" s="150"/>
      <c r="F28" s="150"/>
      <c r="G28" s="150"/>
      <c r="H28" s="150"/>
      <c r="I28" s="150"/>
      <c r="J28" s="150"/>
    </row>
    <row r="29" spans="3:10" s="14" customFormat="1" ht="33" customHeight="1" thickBot="1">
      <c r="C29" s="11" t="s">
        <v>262</v>
      </c>
      <c r="D29" s="150"/>
      <c r="E29" s="150"/>
      <c r="F29" s="150"/>
      <c r="G29" s="151"/>
      <c r="H29" s="151"/>
      <c r="I29" s="151"/>
      <c r="J29" s="151"/>
    </row>
    <row r="30" spans="3:10" s="14" customFormat="1" ht="33" customHeight="1" thickBot="1">
      <c r="C30" s="11" t="s">
        <v>261</v>
      </c>
      <c r="D30" s="150"/>
      <c r="E30" s="150"/>
      <c r="F30" s="150"/>
      <c r="G30" s="150"/>
      <c r="H30" s="150"/>
      <c r="I30" s="150"/>
      <c r="J30" s="150"/>
    </row>
    <row r="31" ht="14.25" thickBot="1"/>
    <row r="32" spans="3:10" ht="6.75" customHeight="1">
      <c r="C32" s="152"/>
      <c r="D32" s="153"/>
      <c r="E32" s="153"/>
      <c r="F32" s="153"/>
      <c r="G32" s="153"/>
      <c r="H32" s="153"/>
      <c r="I32" s="153"/>
      <c r="J32" s="154"/>
    </row>
    <row r="33" spans="3:10" ht="14.25">
      <c r="C33" s="161" t="s">
        <v>263</v>
      </c>
      <c r="D33" s="156"/>
      <c r="E33" s="156"/>
      <c r="F33" s="156"/>
      <c r="G33" s="156"/>
      <c r="H33" s="156"/>
      <c r="I33" s="156"/>
      <c r="J33" s="157"/>
    </row>
    <row r="34" spans="3:10" ht="13.5">
      <c r="C34" s="155"/>
      <c r="D34" s="156"/>
      <c r="E34" s="156"/>
      <c r="F34" s="156"/>
      <c r="G34" s="156"/>
      <c r="H34" s="156"/>
      <c r="I34" s="156"/>
      <c r="J34" s="157"/>
    </row>
    <row r="35" spans="3:10" ht="13.5">
      <c r="C35" s="155"/>
      <c r="D35" s="156"/>
      <c r="E35" s="156"/>
      <c r="F35" s="156"/>
      <c r="G35" s="156"/>
      <c r="H35" s="156"/>
      <c r="I35" s="156"/>
      <c r="J35" s="157"/>
    </row>
    <row r="36" spans="3:10" ht="13.5">
      <c r="C36" s="155"/>
      <c r="D36" s="156"/>
      <c r="E36" s="156"/>
      <c r="F36" s="156"/>
      <c r="G36" s="156"/>
      <c r="H36" s="156"/>
      <c r="I36" s="156"/>
      <c r="J36" s="157"/>
    </row>
    <row r="37" spans="3:10" ht="13.5">
      <c r="C37" s="155"/>
      <c r="D37" s="156"/>
      <c r="E37" s="156"/>
      <c r="F37" s="156"/>
      <c r="G37" s="156"/>
      <c r="H37" s="156"/>
      <c r="I37" s="156"/>
      <c r="J37" s="157"/>
    </row>
    <row r="38" spans="3:10" ht="13.5">
      <c r="C38" s="155"/>
      <c r="D38" s="156"/>
      <c r="E38" s="156"/>
      <c r="F38" s="156"/>
      <c r="G38" s="156"/>
      <c r="H38" s="156"/>
      <c r="I38" s="156"/>
      <c r="J38" s="157"/>
    </row>
    <row r="39" spans="3:10" ht="14.25" thickBot="1">
      <c r="C39" s="158"/>
      <c r="D39" s="159"/>
      <c r="E39" s="159"/>
      <c r="F39" s="159"/>
      <c r="G39" s="159"/>
      <c r="H39" s="159"/>
      <c r="I39" s="159"/>
      <c r="J39" s="160"/>
    </row>
    <row r="40" ht="33" customHeight="1" thickBot="1">
      <c r="C40" s="11" t="s">
        <v>264</v>
      </c>
    </row>
    <row r="41" spans="3:10" ht="13.5">
      <c r="C41" s="152"/>
      <c r="D41" s="153"/>
      <c r="E41" s="153"/>
      <c r="F41" s="153"/>
      <c r="G41" s="153"/>
      <c r="H41" s="153"/>
      <c r="I41" s="153"/>
      <c r="J41" s="154"/>
    </row>
    <row r="42" spans="3:10" ht="13.5">
      <c r="C42" s="155"/>
      <c r="D42" s="156"/>
      <c r="E42" s="156"/>
      <c r="F42" s="156"/>
      <c r="G42" s="156"/>
      <c r="H42" s="156"/>
      <c r="I42" s="156"/>
      <c r="J42" s="157"/>
    </row>
    <row r="43" spans="3:10" ht="13.5">
      <c r="C43" s="155"/>
      <c r="D43" s="156"/>
      <c r="E43" s="156"/>
      <c r="F43" s="156"/>
      <c r="G43" s="156"/>
      <c r="H43" s="156"/>
      <c r="I43" s="156"/>
      <c r="J43" s="157"/>
    </row>
    <row r="44" spans="3:10" ht="13.5">
      <c r="C44" s="155"/>
      <c r="D44" s="156"/>
      <c r="E44" s="156"/>
      <c r="F44" s="156"/>
      <c r="G44" s="156"/>
      <c r="H44" s="156"/>
      <c r="I44" s="156"/>
      <c r="J44" s="157"/>
    </row>
    <row r="45" spans="3:10" ht="13.5">
      <c r="C45" s="155"/>
      <c r="D45" s="156"/>
      <c r="E45" s="156"/>
      <c r="F45" s="156"/>
      <c r="G45" s="156"/>
      <c r="H45" s="156"/>
      <c r="I45" s="156"/>
      <c r="J45" s="157"/>
    </row>
    <row r="46" spans="3:10" ht="13.5">
      <c r="C46" s="155"/>
      <c r="D46" s="156"/>
      <c r="E46" s="156"/>
      <c r="F46" s="156"/>
      <c r="G46" s="156"/>
      <c r="H46" s="156"/>
      <c r="I46" s="156"/>
      <c r="J46" s="157"/>
    </row>
    <row r="47" spans="3:10" ht="14.25" thickBot="1">
      <c r="C47" s="158"/>
      <c r="D47" s="159"/>
      <c r="E47" s="159"/>
      <c r="F47" s="159"/>
      <c r="G47" s="159"/>
      <c r="H47" s="159"/>
      <c r="I47" s="159"/>
      <c r="J47" s="160"/>
    </row>
  </sheetData>
  <sheetProtection/>
  <mergeCells count="2">
    <mergeCell ref="I2:J3"/>
    <mergeCell ref="G7:I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1">
      <selection activeCell="H1" sqref="H1:I17"/>
    </sheetView>
  </sheetViews>
  <sheetFormatPr defaultColWidth="9.00390625" defaultRowHeight="13.5"/>
  <cols>
    <col min="2" max="2" width="31.125" style="0" bestFit="1" customWidth="1"/>
    <col min="3" max="3" width="3.375" style="0" bestFit="1" customWidth="1"/>
    <col min="5" max="5" width="2.50390625" style="0" bestFit="1" customWidth="1"/>
    <col min="8" max="8" width="3.50390625" style="0" bestFit="1" customWidth="1"/>
    <col min="9" max="9" width="15.625" style="0" customWidth="1"/>
    <col min="12" max="12" width="9.00390625" style="3" customWidth="1"/>
  </cols>
  <sheetData>
    <row r="1" spans="1:13" ht="13.5" customHeight="1">
      <c r="A1">
        <v>5</v>
      </c>
      <c r="B1" t="s">
        <v>12</v>
      </c>
      <c r="C1" t="s">
        <v>15</v>
      </c>
      <c r="E1" s="5">
        <v>1</v>
      </c>
      <c r="F1" s="5" t="s">
        <v>2</v>
      </c>
      <c r="G1">
        <v>1</v>
      </c>
      <c r="H1" s="5">
        <v>6</v>
      </c>
      <c r="I1" s="5" t="s">
        <v>168</v>
      </c>
      <c r="L1" s="1" t="s">
        <v>122</v>
      </c>
      <c r="M1" s="1" t="s">
        <v>93</v>
      </c>
    </row>
    <row r="2" spans="1:13" ht="13.5" customHeight="1">
      <c r="A2">
        <v>6</v>
      </c>
      <c r="B2" t="s">
        <v>13</v>
      </c>
      <c r="C2" t="s">
        <v>16</v>
      </c>
      <c r="E2" s="5">
        <v>2</v>
      </c>
      <c r="F2" t="s">
        <v>43</v>
      </c>
      <c r="G2">
        <v>2</v>
      </c>
      <c r="H2" s="5">
        <v>9</v>
      </c>
      <c r="I2" s="5" t="s">
        <v>90</v>
      </c>
      <c r="L2" s="1" t="s">
        <v>123</v>
      </c>
      <c r="M2" s="1" t="s">
        <v>94</v>
      </c>
    </row>
    <row r="3" spans="1:13" ht="13.5" customHeight="1">
      <c r="A3">
        <v>7</v>
      </c>
      <c r="B3" t="s">
        <v>14</v>
      </c>
      <c r="C3" t="s">
        <v>20</v>
      </c>
      <c r="E3" s="5">
        <v>3</v>
      </c>
      <c r="F3" s="5" t="s">
        <v>89</v>
      </c>
      <c r="G3">
        <v>3</v>
      </c>
      <c r="H3" s="5">
        <v>10</v>
      </c>
      <c r="I3" s="5" t="s">
        <v>4</v>
      </c>
      <c r="J3" s="5"/>
      <c r="L3" s="1" t="s">
        <v>124</v>
      </c>
      <c r="M3" s="1" t="s">
        <v>95</v>
      </c>
    </row>
    <row r="4" spans="1:13" ht="13.5" customHeight="1">
      <c r="A4">
        <v>8</v>
      </c>
      <c r="B4" t="s">
        <v>277</v>
      </c>
      <c r="C4" t="s">
        <v>17</v>
      </c>
      <c r="E4" s="5">
        <v>4</v>
      </c>
      <c r="G4">
        <v>4</v>
      </c>
      <c r="H4" s="5"/>
      <c r="I4" s="5" t="s">
        <v>178</v>
      </c>
      <c r="J4" s="32"/>
      <c r="L4" s="1" t="s">
        <v>125</v>
      </c>
      <c r="M4" s="1" t="s">
        <v>96</v>
      </c>
    </row>
    <row r="5" spans="1:13" ht="13.5" customHeight="1">
      <c r="A5">
        <v>9</v>
      </c>
      <c r="B5" t="s">
        <v>278</v>
      </c>
      <c r="C5" t="s">
        <v>18</v>
      </c>
      <c r="E5" s="5">
        <v>5</v>
      </c>
      <c r="F5" s="5" t="s">
        <v>40</v>
      </c>
      <c r="G5">
        <v>5</v>
      </c>
      <c r="H5" s="5">
        <v>13</v>
      </c>
      <c r="I5" s="32" t="s">
        <v>1</v>
      </c>
      <c r="L5" s="4" t="s">
        <v>126</v>
      </c>
      <c r="M5" s="4" t="s">
        <v>97</v>
      </c>
    </row>
    <row r="6" spans="1:13" ht="13.5" customHeight="1">
      <c r="A6">
        <v>10</v>
      </c>
      <c r="B6" t="s">
        <v>279</v>
      </c>
      <c r="C6" t="s">
        <v>19</v>
      </c>
      <c r="G6">
        <v>6</v>
      </c>
      <c r="H6" s="5">
        <v>2</v>
      </c>
      <c r="I6" s="32" t="s">
        <v>9</v>
      </c>
      <c r="L6" s="4" t="s">
        <v>127</v>
      </c>
      <c r="M6" s="4" t="s">
        <v>98</v>
      </c>
    </row>
    <row r="7" spans="7:13" ht="13.5" customHeight="1">
      <c r="G7">
        <v>7</v>
      </c>
      <c r="H7" s="5">
        <v>3</v>
      </c>
      <c r="I7" s="5" t="s">
        <v>312</v>
      </c>
      <c r="J7" s="5"/>
      <c r="L7" s="4" t="s">
        <v>128</v>
      </c>
      <c r="M7" s="4" t="s">
        <v>99</v>
      </c>
    </row>
    <row r="8" spans="5:13" ht="13.5" customHeight="1">
      <c r="E8" s="5"/>
      <c r="F8" s="5"/>
      <c r="G8">
        <v>8</v>
      </c>
      <c r="H8" s="5">
        <v>7</v>
      </c>
      <c r="I8" s="5" t="s">
        <v>7</v>
      </c>
      <c r="L8" s="1" t="s">
        <v>129</v>
      </c>
      <c r="M8" s="1" t="s">
        <v>100</v>
      </c>
    </row>
    <row r="9" spans="7:13" ht="13.5">
      <c r="G9">
        <v>9</v>
      </c>
      <c r="H9" s="5">
        <v>8</v>
      </c>
      <c r="I9" s="32" t="s">
        <v>6</v>
      </c>
      <c r="L9" s="4" t="s">
        <v>130</v>
      </c>
      <c r="M9" s="4" t="s">
        <v>163</v>
      </c>
    </row>
    <row r="10" spans="7:13" ht="13.5">
      <c r="G10">
        <v>10</v>
      </c>
      <c r="H10" s="5">
        <v>14</v>
      </c>
      <c r="I10" s="5" t="s">
        <v>10</v>
      </c>
      <c r="L10" s="1" t="s">
        <v>131</v>
      </c>
      <c r="M10" s="1" t="s">
        <v>101</v>
      </c>
    </row>
    <row r="11" spans="7:13" ht="13.5">
      <c r="G11">
        <v>11</v>
      </c>
      <c r="H11" s="5">
        <v>12</v>
      </c>
      <c r="I11" s="5" t="s">
        <v>60</v>
      </c>
      <c r="L11" s="1" t="s">
        <v>132</v>
      </c>
      <c r="M11" s="1" t="s">
        <v>102</v>
      </c>
    </row>
    <row r="12" spans="7:13" ht="13.5">
      <c r="G12">
        <v>12</v>
      </c>
      <c r="H12" s="5">
        <v>11</v>
      </c>
      <c r="I12" s="5" t="s">
        <v>179</v>
      </c>
      <c r="L12" s="1" t="s">
        <v>133</v>
      </c>
      <c r="M12" s="1" t="s">
        <v>103</v>
      </c>
    </row>
    <row r="13" spans="7:13" ht="13.5">
      <c r="G13">
        <v>13</v>
      </c>
      <c r="H13" s="5">
        <v>15</v>
      </c>
      <c r="I13" s="5" t="s">
        <v>3</v>
      </c>
      <c r="L13" s="4" t="s">
        <v>134</v>
      </c>
      <c r="M13" s="4" t="s">
        <v>104</v>
      </c>
    </row>
    <row r="14" spans="7:13" ht="13.5">
      <c r="G14">
        <v>14</v>
      </c>
      <c r="H14" s="5">
        <v>4</v>
      </c>
      <c r="I14" s="5" t="s">
        <v>248</v>
      </c>
      <c r="L14" s="1" t="s">
        <v>135</v>
      </c>
      <c r="M14" s="1" t="s">
        <v>107</v>
      </c>
    </row>
    <row r="15" spans="7:13" ht="13.5">
      <c r="G15">
        <v>15</v>
      </c>
      <c r="H15" s="5">
        <v>5</v>
      </c>
      <c r="I15" s="5" t="s">
        <v>8</v>
      </c>
      <c r="L15" s="4" t="s">
        <v>136</v>
      </c>
      <c r="M15" s="4" t="s">
        <v>106</v>
      </c>
    </row>
    <row r="16" spans="7:13" ht="13.5">
      <c r="G16">
        <v>16</v>
      </c>
      <c r="H16" s="5"/>
      <c r="I16" s="5" t="s">
        <v>274</v>
      </c>
      <c r="L16" s="1" t="s">
        <v>137</v>
      </c>
      <c r="M16" s="1" t="s">
        <v>107</v>
      </c>
    </row>
    <row r="17" spans="7:13" ht="13.5">
      <c r="G17">
        <v>17</v>
      </c>
      <c r="H17" s="5">
        <v>1</v>
      </c>
      <c r="I17" s="5" t="s">
        <v>11</v>
      </c>
      <c r="L17" s="4" t="s">
        <v>138</v>
      </c>
      <c r="M17" s="4" t="s">
        <v>108</v>
      </c>
    </row>
    <row r="18" spans="7:13" ht="13.5">
      <c r="G18">
        <v>18</v>
      </c>
      <c r="H18" s="5"/>
      <c r="I18" s="5" t="s">
        <v>5</v>
      </c>
      <c r="L18" s="1" t="s">
        <v>139</v>
      </c>
      <c r="M18" s="1" t="s">
        <v>105</v>
      </c>
    </row>
    <row r="19" spans="7:13" ht="13.5">
      <c r="G19">
        <v>19</v>
      </c>
      <c r="H19" s="5"/>
      <c r="I19" s="5" t="s">
        <v>184</v>
      </c>
      <c r="L19" s="4" t="s">
        <v>140</v>
      </c>
      <c r="M19" s="4" t="s">
        <v>97</v>
      </c>
    </row>
    <row r="20" spans="7:13" ht="13.5">
      <c r="G20">
        <v>20</v>
      </c>
      <c r="H20" s="5"/>
      <c r="I20" s="5" t="s">
        <v>59</v>
      </c>
      <c r="L20" s="1" t="s">
        <v>141</v>
      </c>
      <c r="M20" s="1" t="s">
        <v>95</v>
      </c>
    </row>
    <row r="21" spans="7:13" ht="13.5">
      <c r="G21">
        <v>21</v>
      </c>
      <c r="H21" s="5"/>
      <c r="I21" s="5" t="s">
        <v>185</v>
      </c>
      <c r="J21" s="5"/>
      <c r="L21" s="1" t="s">
        <v>142</v>
      </c>
      <c r="M21" s="1" t="s">
        <v>110</v>
      </c>
    </row>
    <row r="22" spans="7:13" ht="13.5">
      <c r="G22">
        <v>22</v>
      </c>
      <c r="H22" s="5"/>
      <c r="I22" s="5" t="s">
        <v>183</v>
      </c>
      <c r="J22" s="5"/>
      <c r="L22" s="1" t="s">
        <v>143</v>
      </c>
      <c r="M22" s="1" t="s">
        <v>111</v>
      </c>
    </row>
    <row r="23" spans="7:13" ht="13.5">
      <c r="G23">
        <v>23</v>
      </c>
      <c r="H23" s="5"/>
      <c r="I23" s="5" t="s">
        <v>43</v>
      </c>
      <c r="L23" s="1" t="s">
        <v>144</v>
      </c>
      <c r="M23" s="1" t="s">
        <v>112</v>
      </c>
    </row>
    <row r="24" spans="8:13" ht="13.5">
      <c r="H24" s="5"/>
      <c r="I24" s="5" t="s">
        <v>186</v>
      </c>
      <c r="K24" s="5"/>
      <c r="L24" s="1" t="s">
        <v>193</v>
      </c>
      <c r="M24" s="1" t="s">
        <v>94</v>
      </c>
    </row>
    <row r="25" spans="12:13" ht="13.5">
      <c r="L25" s="1" t="s">
        <v>145</v>
      </c>
      <c r="M25" s="1" t="s">
        <v>113</v>
      </c>
    </row>
    <row r="26" spans="11:13" ht="13.5">
      <c r="K26" s="5"/>
      <c r="L26" s="4" t="s">
        <v>146</v>
      </c>
      <c r="M26" s="4" t="s">
        <v>114</v>
      </c>
    </row>
    <row r="27" spans="12:13" ht="13.5">
      <c r="L27" s="1" t="s">
        <v>147</v>
      </c>
      <c r="M27" s="1" t="s">
        <v>115</v>
      </c>
    </row>
    <row r="28" spans="12:13" ht="13.5">
      <c r="L28" s="1" t="s">
        <v>148</v>
      </c>
      <c r="M28" s="1" t="s">
        <v>106</v>
      </c>
    </row>
    <row r="29" spans="12:13" ht="13.5">
      <c r="L29" s="1" t="s">
        <v>149</v>
      </c>
      <c r="M29" s="1" t="s">
        <v>97</v>
      </c>
    </row>
    <row r="30" spans="12:13" ht="13.5">
      <c r="L30" s="1" t="s">
        <v>150</v>
      </c>
      <c r="M30" s="1" t="s">
        <v>163</v>
      </c>
    </row>
    <row r="31" spans="12:13" ht="13.5">
      <c r="L31" s="1" t="s">
        <v>151</v>
      </c>
      <c r="M31" s="1" t="s">
        <v>102</v>
      </c>
    </row>
    <row r="32" spans="12:13" ht="13.5">
      <c r="L32" s="1" t="s">
        <v>152</v>
      </c>
      <c r="M32" s="1" t="s">
        <v>109</v>
      </c>
    </row>
    <row r="33" spans="12:13" ht="13.5">
      <c r="L33" s="1" t="s">
        <v>153</v>
      </c>
      <c r="M33" s="1" t="s">
        <v>116</v>
      </c>
    </row>
    <row r="34" spans="1:13" ht="13.5">
      <c r="A34" s="5"/>
      <c r="B34" s="5"/>
      <c r="L34" s="1" t="s">
        <v>154</v>
      </c>
      <c r="M34" s="1" t="s">
        <v>94</v>
      </c>
    </row>
    <row r="35" spans="12:13" ht="13.5" customHeight="1">
      <c r="L35" s="1" t="s">
        <v>155</v>
      </c>
      <c r="M35" s="1" t="s">
        <v>105</v>
      </c>
    </row>
    <row r="36" spans="12:13" ht="13.5">
      <c r="L36" s="1" t="s">
        <v>156</v>
      </c>
      <c r="M36" s="1" t="s">
        <v>164</v>
      </c>
    </row>
    <row r="37" spans="12:13" ht="13.5">
      <c r="L37" s="1" t="s">
        <v>157</v>
      </c>
      <c r="M37" s="1" t="s">
        <v>97</v>
      </c>
    </row>
    <row r="38" spans="12:13" ht="13.5">
      <c r="L38" s="1" t="s">
        <v>158</v>
      </c>
      <c r="M38" s="1" t="s">
        <v>118</v>
      </c>
    </row>
    <row r="39" spans="12:13" ht="13.5">
      <c r="L39" s="1" t="s">
        <v>159</v>
      </c>
      <c r="M39" s="1" t="s">
        <v>119</v>
      </c>
    </row>
    <row r="40" spans="12:13" ht="13.5">
      <c r="L40" s="1" t="s">
        <v>160</v>
      </c>
      <c r="M40" s="1" t="s">
        <v>120</v>
      </c>
    </row>
    <row r="41" spans="12:13" ht="13.5">
      <c r="L41" s="1" t="s">
        <v>161</v>
      </c>
      <c r="M41" s="1" t="s">
        <v>121</v>
      </c>
    </row>
    <row r="42" spans="12:13" ht="13.5">
      <c r="L42" s="1" t="s">
        <v>162</v>
      </c>
      <c r="M42" s="1" t="s">
        <v>117</v>
      </c>
    </row>
    <row r="58" ht="13.5">
      <c r="L58" s="2"/>
    </row>
    <row r="62" ht="13.5">
      <c r="L62" s="1"/>
    </row>
    <row r="63" ht="13.5">
      <c r="L63" s="1"/>
    </row>
    <row r="67" ht="13.5">
      <c r="L67" s="1"/>
    </row>
    <row r="68" ht="13.5">
      <c r="L68" s="4"/>
    </row>
    <row r="88" ht="13.5">
      <c r="L88" s="1"/>
    </row>
    <row r="91" ht="13.5">
      <c r="L91" s="1"/>
    </row>
    <row r="95" ht="13.5">
      <c r="L95" s="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="120" zoomScaleNormal="120" zoomScalePageLayoutView="0" workbookViewId="0" topLeftCell="A9">
      <selection activeCell="G20" sqref="G20"/>
    </sheetView>
  </sheetViews>
  <sheetFormatPr defaultColWidth="9.00390625" defaultRowHeight="13.5"/>
  <cols>
    <col min="1" max="1" width="3.50390625" style="0" bestFit="1" customWidth="1"/>
    <col min="2" max="2" width="11.00390625" style="0" bestFit="1" customWidth="1"/>
    <col min="3" max="3" width="5.25390625" style="0" bestFit="1" customWidth="1"/>
    <col min="4" max="4" width="8.25390625" style="0" customWidth="1"/>
  </cols>
  <sheetData>
    <row r="1" ht="13.5">
      <c r="A1" t="s">
        <v>338</v>
      </c>
    </row>
    <row r="2" spans="3:4" ht="13.5">
      <c r="C2" s="220" t="s">
        <v>336</v>
      </c>
      <c r="D2" s="220" t="s">
        <v>337</v>
      </c>
    </row>
    <row r="3" spans="1:4" ht="13.5">
      <c r="A3" s="218">
        <v>1</v>
      </c>
      <c r="B3" s="218" t="s">
        <v>11</v>
      </c>
      <c r="C3" s="218">
        <v>28</v>
      </c>
      <c r="D3" s="219">
        <f>C3*200</f>
        <v>5600</v>
      </c>
    </row>
    <row r="4" spans="1:4" ht="13.5">
      <c r="A4" s="218">
        <v>2</v>
      </c>
      <c r="B4" s="218" t="s">
        <v>9</v>
      </c>
      <c r="C4" s="218">
        <v>16</v>
      </c>
      <c r="D4" s="219">
        <f aca="true" t="shared" si="0" ref="D4:D22">C4*200</f>
        <v>3200</v>
      </c>
    </row>
    <row r="5" spans="1:4" ht="13.5">
      <c r="A5" s="218">
        <v>3</v>
      </c>
      <c r="B5" s="218" t="s">
        <v>334</v>
      </c>
      <c r="C5" s="218">
        <v>4</v>
      </c>
      <c r="D5" s="219">
        <f t="shared" si="0"/>
        <v>800</v>
      </c>
    </row>
    <row r="6" spans="1:4" ht="13.5">
      <c r="A6" s="218">
        <v>4</v>
      </c>
      <c r="B6" s="218" t="s">
        <v>248</v>
      </c>
      <c r="C6" s="218">
        <v>10</v>
      </c>
      <c r="D6" s="219">
        <f t="shared" si="0"/>
        <v>2000</v>
      </c>
    </row>
    <row r="7" spans="1:4" ht="13.5">
      <c r="A7" s="218">
        <v>5</v>
      </c>
      <c r="B7" s="218" t="s">
        <v>8</v>
      </c>
      <c r="C7" s="218">
        <v>17</v>
      </c>
      <c r="D7" s="219">
        <f t="shared" si="0"/>
        <v>3400</v>
      </c>
    </row>
    <row r="8" spans="1:4" ht="13.5">
      <c r="A8" s="218">
        <v>6</v>
      </c>
      <c r="B8" s="218" t="s">
        <v>168</v>
      </c>
      <c r="C8" s="218">
        <v>30</v>
      </c>
      <c r="D8" s="219">
        <f t="shared" si="0"/>
        <v>6000</v>
      </c>
    </row>
    <row r="9" spans="1:4" ht="13.5">
      <c r="A9" s="218">
        <v>7</v>
      </c>
      <c r="B9" s="218" t="s">
        <v>7</v>
      </c>
      <c r="C9" s="218">
        <v>24</v>
      </c>
      <c r="D9" s="219">
        <f t="shared" si="0"/>
        <v>4800</v>
      </c>
    </row>
    <row r="10" spans="1:4" ht="13.5">
      <c r="A10" s="218">
        <v>8</v>
      </c>
      <c r="B10" s="218" t="s">
        <v>6</v>
      </c>
      <c r="C10" s="218">
        <v>22</v>
      </c>
      <c r="D10" s="219">
        <f t="shared" si="0"/>
        <v>4400</v>
      </c>
    </row>
    <row r="11" spans="1:4" ht="13.5">
      <c r="A11" s="218">
        <v>9</v>
      </c>
      <c r="B11" s="218" t="s">
        <v>90</v>
      </c>
      <c r="C11" s="218">
        <v>21</v>
      </c>
      <c r="D11" s="219">
        <f t="shared" si="0"/>
        <v>4200</v>
      </c>
    </row>
    <row r="12" spans="1:4" ht="13.5">
      <c r="A12" s="218">
        <v>10</v>
      </c>
      <c r="B12" s="218" t="s">
        <v>4</v>
      </c>
      <c r="C12" s="218">
        <v>22</v>
      </c>
      <c r="D12" s="219">
        <f t="shared" si="0"/>
        <v>4400</v>
      </c>
    </row>
    <row r="13" spans="1:4" ht="13.5">
      <c r="A13" s="218">
        <v>11</v>
      </c>
      <c r="B13" s="218" t="s">
        <v>179</v>
      </c>
      <c r="C13" s="218">
        <v>19</v>
      </c>
      <c r="D13" s="219">
        <f t="shared" si="0"/>
        <v>3800</v>
      </c>
    </row>
    <row r="14" spans="1:4" ht="13.5">
      <c r="A14" s="218">
        <v>12</v>
      </c>
      <c r="B14" s="218" t="s">
        <v>60</v>
      </c>
      <c r="C14" s="218">
        <v>19</v>
      </c>
      <c r="D14" s="219">
        <f t="shared" si="0"/>
        <v>3800</v>
      </c>
    </row>
    <row r="15" spans="1:4" ht="13.5">
      <c r="A15" s="218">
        <v>13</v>
      </c>
      <c r="B15" s="218" t="s">
        <v>1</v>
      </c>
      <c r="C15" s="218">
        <v>27</v>
      </c>
      <c r="D15" s="219">
        <f t="shared" si="0"/>
        <v>5400</v>
      </c>
    </row>
    <row r="16" spans="1:4" ht="13.5">
      <c r="A16" s="218">
        <v>14</v>
      </c>
      <c r="B16" s="218" t="s">
        <v>10</v>
      </c>
      <c r="C16" s="218">
        <v>25</v>
      </c>
      <c r="D16" s="219">
        <f t="shared" si="0"/>
        <v>5000</v>
      </c>
    </row>
    <row r="17" spans="1:4" ht="13.5">
      <c r="A17" s="218">
        <v>15</v>
      </c>
      <c r="B17" s="218" t="s">
        <v>3</v>
      </c>
      <c r="C17" s="218">
        <v>25</v>
      </c>
      <c r="D17" s="219">
        <f t="shared" si="0"/>
        <v>5000</v>
      </c>
    </row>
    <row r="18" spans="1:4" ht="13.5">
      <c r="A18" s="218">
        <v>16</v>
      </c>
      <c r="B18" s="218" t="s">
        <v>178</v>
      </c>
      <c r="C18" s="218">
        <v>5</v>
      </c>
      <c r="D18" s="219">
        <f t="shared" si="0"/>
        <v>1000</v>
      </c>
    </row>
    <row r="19" spans="1:4" ht="13.5">
      <c r="A19" s="218">
        <v>17</v>
      </c>
      <c r="B19" s="218" t="s">
        <v>185</v>
      </c>
      <c r="C19" s="218">
        <v>2</v>
      </c>
      <c r="D19" s="219">
        <f t="shared" si="0"/>
        <v>400</v>
      </c>
    </row>
    <row r="20" spans="1:4" ht="13.5">
      <c r="A20" s="218">
        <v>18</v>
      </c>
      <c r="B20" s="218" t="s">
        <v>335</v>
      </c>
      <c r="C20" s="218">
        <v>9</v>
      </c>
      <c r="D20" s="219">
        <f t="shared" si="0"/>
        <v>1800</v>
      </c>
    </row>
    <row r="21" spans="1:4" ht="13.5">
      <c r="A21" s="218">
        <v>19</v>
      </c>
      <c r="B21" s="218" t="s">
        <v>2</v>
      </c>
      <c r="C21" s="218">
        <v>19</v>
      </c>
      <c r="D21" s="219">
        <f t="shared" si="0"/>
        <v>3800</v>
      </c>
    </row>
    <row r="22" spans="1:4" ht="13.5">
      <c r="A22" s="218">
        <v>20</v>
      </c>
      <c r="B22" s="218" t="s">
        <v>89</v>
      </c>
      <c r="C22" s="218">
        <v>11</v>
      </c>
      <c r="D22" s="219">
        <f t="shared" si="0"/>
        <v>2200</v>
      </c>
    </row>
    <row r="23" spans="3:4" ht="13.5">
      <c r="C23" s="222" t="s">
        <v>337</v>
      </c>
      <c r="D23" s="221">
        <f>SUM(D3:D22)</f>
        <v>71000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8"/>
  <sheetViews>
    <sheetView zoomScale="140" zoomScaleNormal="140" zoomScaleSheetLayoutView="140" zoomScalePageLayoutView="0" workbookViewId="0" topLeftCell="A1">
      <selection activeCell="F8" sqref="F8:H8"/>
    </sheetView>
  </sheetViews>
  <sheetFormatPr defaultColWidth="9.00390625" defaultRowHeight="13.5"/>
  <cols>
    <col min="1" max="1" width="3.75390625" style="23" customWidth="1"/>
    <col min="2" max="2" width="11.625" style="23" customWidth="1"/>
    <col min="3" max="4" width="5.75390625" style="23" customWidth="1"/>
    <col min="5" max="6" width="5.75390625" style="193" customWidth="1"/>
    <col min="7" max="12" width="5.75390625" style="23" customWidth="1"/>
    <col min="13" max="13" width="11.625" style="23" customWidth="1"/>
    <col min="14" max="14" width="3.75390625" style="23" customWidth="1"/>
    <col min="15" max="16384" width="9.00390625" style="23" customWidth="1"/>
  </cols>
  <sheetData>
    <row r="1" spans="1:14" s="21" customFormat="1" ht="28.5" customHeight="1">
      <c r="A1" s="286" t="s">
        <v>305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s="21" customFormat="1" ht="6" customHeight="1">
      <c r="A2" s="50"/>
      <c r="B2" s="50"/>
      <c r="C2" s="50"/>
      <c r="D2" s="50"/>
      <c r="E2" s="168"/>
      <c r="F2" s="168"/>
      <c r="G2" s="50"/>
      <c r="H2" s="50"/>
      <c r="I2" s="50"/>
      <c r="J2" s="50"/>
      <c r="K2" s="50"/>
      <c r="L2" s="50"/>
      <c r="M2" s="50"/>
      <c r="N2" s="50"/>
    </row>
    <row r="3" spans="1:14" s="21" customFormat="1" ht="6" customHeight="1">
      <c r="A3" s="22"/>
      <c r="B3" s="22"/>
      <c r="C3" s="22"/>
      <c r="D3" s="22"/>
      <c r="E3" s="169"/>
      <c r="F3" s="169"/>
      <c r="G3" s="28"/>
      <c r="H3" s="22"/>
      <c r="I3" s="22"/>
      <c r="J3" s="22"/>
      <c r="K3" s="22"/>
      <c r="L3" s="22"/>
      <c r="M3" s="22"/>
      <c r="N3" s="22"/>
    </row>
    <row r="4" spans="1:14" s="21" customFormat="1" ht="6" customHeight="1">
      <c r="A4" s="22"/>
      <c r="B4" s="22"/>
      <c r="C4" s="22"/>
      <c r="D4" s="22"/>
      <c r="E4" s="169"/>
      <c r="F4" s="169"/>
      <c r="G4" s="28"/>
      <c r="H4" s="22"/>
      <c r="I4" s="22"/>
      <c r="J4" s="22"/>
      <c r="K4" s="22"/>
      <c r="L4" s="22"/>
      <c r="M4" s="22"/>
      <c r="N4" s="22"/>
    </row>
    <row r="5" spans="2:14" ht="18" customHeight="1">
      <c r="B5" s="201" t="s">
        <v>249</v>
      </c>
      <c r="C5" s="139" t="s">
        <v>306</v>
      </c>
      <c r="D5" s="139"/>
      <c r="E5" s="170"/>
      <c r="F5" s="170"/>
      <c r="G5" s="139"/>
      <c r="H5" s="139"/>
      <c r="I5" s="200" t="s">
        <v>308</v>
      </c>
      <c r="J5" s="139"/>
      <c r="K5" s="139"/>
      <c r="L5" s="139"/>
      <c r="M5" s="139"/>
      <c r="N5" s="139"/>
    </row>
    <row r="6" spans="1:14" s="24" customFormat="1" ht="15.75" customHeight="1">
      <c r="A6" s="75"/>
      <c r="B6" s="76"/>
      <c r="C6" s="76"/>
      <c r="D6" s="73"/>
      <c r="E6" s="171"/>
      <c r="F6" s="171"/>
      <c r="G6" s="73"/>
      <c r="H6" s="73"/>
      <c r="I6" s="73"/>
      <c r="J6" s="73"/>
      <c r="K6" s="73"/>
      <c r="L6" s="77"/>
      <c r="M6" s="77"/>
      <c r="N6" s="77"/>
    </row>
    <row r="7" spans="1:14" s="24" customFormat="1" ht="15.75" customHeight="1">
      <c r="A7" s="78"/>
      <c r="B7" s="131" t="s">
        <v>207</v>
      </c>
      <c r="C7" s="122">
        <v>1</v>
      </c>
      <c r="D7" s="315" t="s">
        <v>88</v>
      </c>
      <c r="E7" s="315"/>
      <c r="F7" s="73">
        <v>13</v>
      </c>
      <c r="G7" s="122" t="s">
        <v>208</v>
      </c>
      <c r="H7" s="73">
        <v>0</v>
      </c>
      <c r="I7" s="122">
        <v>2</v>
      </c>
      <c r="J7" s="316" t="s">
        <v>89</v>
      </c>
      <c r="K7" s="316"/>
      <c r="L7" s="123"/>
      <c r="M7" s="79"/>
      <c r="N7" s="78"/>
    </row>
    <row r="8" spans="1:13" s="24" customFormat="1" ht="15.75" customHeight="1">
      <c r="A8" s="25"/>
      <c r="C8" s="73"/>
      <c r="D8" s="171"/>
      <c r="E8" s="172"/>
      <c r="F8" s="319" t="s">
        <v>291</v>
      </c>
      <c r="G8" s="319"/>
      <c r="H8" s="319"/>
      <c r="I8" s="63"/>
      <c r="J8" s="63"/>
      <c r="M8" s="25"/>
    </row>
    <row r="9" spans="1:14" s="24" customFormat="1" ht="15.75" customHeight="1">
      <c r="A9" s="25"/>
      <c r="D9" s="73"/>
      <c r="E9" s="171"/>
      <c r="F9" s="172"/>
      <c r="G9" s="63"/>
      <c r="J9" s="99"/>
      <c r="K9" s="63"/>
      <c r="N9" s="25"/>
    </row>
    <row r="10" spans="1:13" s="53" customFormat="1" ht="15.75" customHeight="1">
      <c r="A10" s="52"/>
      <c r="B10" s="1"/>
      <c r="C10" s="173" t="s">
        <v>296</v>
      </c>
      <c r="F10" s="174"/>
      <c r="G10" s="80"/>
      <c r="H10" s="80"/>
      <c r="I10" s="80"/>
      <c r="J10" s="80"/>
      <c r="K10" s="80"/>
      <c r="L10" s="80"/>
      <c r="M10" s="80"/>
    </row>
    <row r="11" spans="1:14" s="24" customFormat="1" ht="15.75" customHeight="1">
      <c r="A11" s="25"/>
      <c r="B11" s="1"/>
      <c r="C11" s="5"/>
      <c r="D11" s="144"/>
      <c r="E11" s="175"/>
      <c r="F11" s="175"/>
      <c r="G11" s="5"/>
      <c r="H11" s="5"/>
      <c r="I11" s="5"/>
      <c r="J11" s="5"/>
      <c r="K11" s="5"/>
      <c r="L11" s="5"/>
      <c r="M11" s="5"/>
      <c r="N11" s="25"/>
    </row>
    <row r="12" spans="1:13" s="53" customFormat="1" ht="15.75" customHeight="1">
      <c r="A12" s="52"/>
      <c r="B12" s="20"/>
      <c r="C12" s="80"/>
      <c r="D12" s="80"/>
      <c r="E12" s="174"/>
      <c r="F12" s="174"/>
      <c r="G12" s="80"/>
      <c r="H12" s="80"/>
      <c r="I12" s="80"/>
      <c r="J12" s="80"/>
      <c r="K12" s="80"/>
      <c r="L12" s="80"/>
      <c r="M12" s="80"/>
    </row>
    <row r="13" spans="2:14" ht="18" customHeight="1">
      <c r="B13" s="201" t="s">
        <v>250</v>
      </c>
      <c r="C13" s="203" t="s">
        <v>307</v>
      </c>
      <c r="D13" s="139"/>
      <c r="E13" s="170"/>
      <c r="F13" s="170"/>
      <c r="G13" s="139"/>
      <c r="H13" s="139"/>
      <c r="I13" s="200" t="s">
        <v>309</v>
      </c>
      <c r="J13" s="139"/>
      <c r="K13" s="139"/>
      <c r="L13" s="139"/>
      <c r="M13" s="139"/>
      <c r="N13" s="139"/>
    </row>
    <row r="14" spans="2:14" ht="18" customHeight="1">
      <c r="B14" s="217" t="s">
        <v>327</v>
      </c>
      <c r="C14" s="203" t="s">
        <v>311</v>
      </c>
      <c r="D14" s="139"/>
      <c r="E14" s="170"/>
      <c r="F14" s="170"/>
      <c r="G14" s="139"/>
      <c r="H14" s="139"/>
      <c r="I14" s="200" t="s">
        <v>310</v>
      </c>
      <c r="J14" s="139"/>
      <c r="K14" s="139"/>
      <c r="L14" s="139"/>
      <c r="M14" s="139"/>
      <c r="N14" s="139"/>
    </row>
    <row r="15" spans="1:14" ht="6.75" customHeight="1">
      <c r="A15" s="51"/>
      <c r="B15" s="51"/>
      <c r="C15" s="51"/>
      <c r="D15" s="30"/>
      <c r="E15" s="176"/>
      <c r="F15" s="176"/>
      <c r="G15" s="59"/>
      <c r="H15" s="59"/>
      <c r="I15" s="59"/>
      <c r="J15" s="59"/>
      <c r="K15" s="60"/>
      <c r="L15" s="60"/>
      <c r="M15" s="59"/>
      <c r="N15" s="59"/>
    </row>
    <row r="16" spans="1:15" s="24" customFormat="1" ht="6.75" customHeight="1">
      <c r="A16"/>
      <c r="B16"/>
      <c r="C16"/>
      <c r="D16"/>
      <c r="E16"/>
      <c r="F16" s="177"/>
      <c r="I16" s="67"/>
      <c r="J16"/>
      <c r="K16"/>
      <c r="L16"/>
      <c r="M16"/>
      <c r="N16"/>
      <c r="O16"/>
    </row>
    <row r="17" spans="1:15" s="24" customFormat="1" ht="6.75" customHeight="1">
      <c r="A17"/>
      <c r="B17"/>
      <c r="C17"/>
      <c r="D17"/>
      <c r="E17"/>
      <c r="F17" s="180"/>
      <c r="I17" s="61"/>
      <c r="J17"/>
      <c r="K17"/>
      <c r="L17"/>
      <c r="M17"/>
      <c r="N17"/>
      <c r="O17"/>
    </row>
    <row r="18" spans="3:15" s="24" customFormat="1" ht="6.75" customHeight="1">
      <c r="C18" s="26"/>
      <c r="D18" s="26"/>
      <c r="E18" s="178"/>
      <c r="F18" s="180"/>
      <c r="I18" s="61"/>
      <c r="J18" s="29"/>
      <c r="K18" s="26"/>
      <c r="L18" s="26"/>
      <c r="M18" s="271" t="str">
        <f>IF(N18="","",VLOOKUP(N18,'一覧'!$H$1:$I$24,2,0))</f>
        <v>水口</v>
      </c>
      <c r="N18" s="288">
        <v>8</v>
      </c>
      <c r="O18"/>
    </row>
    <row r="19" spans="5:15" s="24" customFormat="1" ht="6.75" customHeight="1">
      <c r="E19" s="177"/>
      <c r="F19" s="177"/>
      <c r="I19" s="67"/>
      <c r="J19" s="67"/>
      <c r="K19" s="68"/>
      <c r="L19" s="65"/>
      <c r="M19" s="296">
        <f>IF(L19="","",VLOOKUP(L19,'一覧'!$H$1:$I$24,2,0))</f>
      </c>
      <c r="N19" s="288"/>
      <c r="O19"/>
    </row>
    <row r="20" spans="5:15" s="24" customFormat="1" ht="6.75" customHeight="1">
      <c r="E20" s="207"/>
      <c r="F20" s="177"/>
      <c r="I20" s="67"/>
      <c r="J20" s="317"/>
      <c r="K20" s="61"/>
      <c r="L20" s="26"/>
      <c r="M20" s="296">
        <f>IF(L20="","",VLOOKUP(L20,'一覧'!$H$1:$I$24,2,0))</f>
      </c>
      <c r="N20" s="288"/>
      <c r="O20"/>
    </row>
    <row r="21" spans="1:15" s="24" customFormat="1" ht="6.75" customHeight="1">
      <c r="A21" s="288">
        <v>1</v>
      </c>
      <c r="B21" s="271" t="str">
        <f>IF(A21="","",VLOOKUP(A21,'一覧'!$H$1:$I$24,2,0))</f>
        <v>大津商業</v>
      </c>
      <c r="C21" s="81"/>
      <c r="D21" s="195"/>
      <c r="E21" s="207"/>
      <c r="F21" s="177"/>
      <c r="I21" s="67"/>
      <c r="J21" s="317"/>
      <c r="K21" s="278" t="s">
        <v>287</v>
      </c>
      <c r="L21" s="83"/>
      <c r="M21" s="296">
        <f>IF(L21="","",VLOOKUP(L21,'一覧'!$H$1:$I$24,2,0))</f>
      </c>
      <c r="N21" s="288"/>
      <c r="O21"/>
    </row>
    <row r="22" spans="1:15" s="24" customFormat="1" ht="6.75" customHeight="1">
      <c r="A22" s="288"/>
      <c r="B22" s="296">
        <f>IF(A22="","",VLOOKUP(A22,'一覧'!$H$1:$I$24,2,0))</f>
      </c>
      <c r="C22" s="65"/>
      <c r="D22" s="68"/>
      <c r="E22" s="208"/>
      <c r="F22" s="199"/>
      <c r="I22" s="67"/>
      <c r="J22" s="318"/>
      <c r="K22" s="283"/>
      <c r="L22" s="83"/>
      <c r="M22" s="57"/>
      <c r="N22" s="72"/>
      <c r="O22"/>
    </row>
    <row r="23" spans="1:15" s="24" customFormat="1" ht="6.75" customHeight="1">
      <c r="A23" s="288"/>
      <c r="B23" s="296">
        <f>IF(A23="","",VLOOKUP(A23,'一覧'!$H$1:$I$24,2,0))</f>
      </c>
      <c r="C23" s="26"/>
      <c r="D23" s="81"/>
      <c r="E23" s="209"/>
      <c r="F23" s="206"/>
      <c r="I23" s="314"/>
      <c r="J23" s="313"/>
      <c r="K23" s="283"/>
      <c r="L23" s="83"/>
      <c r="M23" s="62"/>
      <c r="N23" s="72"/>
      <c r="O23"/>
    </row>
    <row r="24" spans="1:15" s="24" customFormat="1" ht="6.75" customHeight="1">
      <c r="A24" s="288"/>
      <c r="B24" s="296">
        <f>IF(A24="","",VLOOKUP(A24,'一覧'!$H$1:$I$24,2,0))</f>
      </c>
      <c r="C24" s="26"/>
      <c r="D24" s="81"/>
      <c r="E24" s="210"/>
      <c r="F24" s="206"/>
      <c r="I24" s="314"/>
      <c r="J24" s="313"/>
      <c r="K24" s="283"/>
      <c r="L24" s="83"/>
      <c r="M24" s="271" t="str">
        <f>IF(N24="","",VLOOKUP(N24,'一覧'!$H$1:$I$24,2,0))</f>
        <v>滋賀短附</v>
      </c>
      <c r="N24" s="288">
        <v>9</v>
      </c>
      <c r="O24"/>
    </row>
    <row r="25" spans="1:15" s="24" customFormat="1" ht="6.75" customHeight="1">
      <c r="A25" s="204"/>
      <c r="B25" s="205">
        <f>IF(A25="","",VLOOKUP(A25,'一覧'!$H$1:$I$24,2,0))</f>
      </c>
      <c r="C25" s="26"/>
      <c r="D25" s="81"/>
      <c r="E25" s="210"/>
      <c r="F25" s="206"/>
      <c r="G25" s="27"/>
      <c r="H25" s="27"/>
      <c r="I25" s="314"/>
      <c r="J25" s="313"/>
      <c r="K25" s="121"/>
      <c r="L25" s="68"/>
      <c r="M25" s="296">
        <f>IF(L25="","",VLOOKUP(L25,'一覧'!$H$1:$I$24,2,0))</f>
      </c>
      <c r="N25" s="288"/>
      <c r="O25"/>
    </row>
    <row r="26" spans="1:15" s="24" customFormat="1" ht="6.75" customHeight="1">
      <c r="A26" s="204"/>
      <c r="B26" s="205">
        <f>IF(A26="","",VLOOKUP(A26,'一覧'!$H$1:$I$24,2,0))</f>
      </c>
      <c r="C26" s="26"/>
      <c r="D26" s="81"/>
      <c r="E26" s="179"/>
      <c r="F26" s="181"/>
      <c r="G26" s="71"/>
      <c r="H26" s="61"/>
      <c r="I26" s="98"/>
      <c r="J26" s="66"/>
      <c r="K26" s="61"/>
      <c r="L26" s="56"/>
      <c r="M26" s="296">
        <f>IF(L26="","",VLOOKUP(L26,'一覧'!$H$1:$I$24,2,0))</f>
      </c>
      <c r="N26" s="288"/>
      <c r="O26"/>
    </row>
    <row r="27" spans="1:15" s="24" customFormat="1" ht="6.75" customHeight="1">
      <c r="A27" s="204"/>
      <c r="B27" s="205">
        <f>IF(A27="","",VLOOKUP(A27,'一覧'!$H$1:$I$24,2,0))</f>
      </c>
      <c r="C27" s="26"/>
      <c r="D27" s="81"/>
      <c r="E27" s="179"/>
      <c r="F27" s="182"/>
      <c r="G27" s="71"/>
      <c r="H27" s="61"/>
      <c r="I27" s="86"/>
      <c r="J27" s="163"/>
      <c r="K27" s="83"/>
      <c r="L27" s="56"/>
      <c r="M27" s="296">
        <f>IF(L27="","",VLOOKUP(L27,'一覧'!$H$1:$I$24,2,0))</f>
      </c>
      <c r="N27" s="288"/>
      <c r="O27"/>
    </row>
    <row r="28" spans="1:15" s="24" customFormat="1" ht="6.75" customHeight="1">
      <c r="A28" s="54"/>
      <c r="B28" s="57"/>
      <c r="C28" s="26"/>
      <c r="D28" s="81"/>
      <c r="E28" s="118"/>
      <c r="F28" s="182"/>
      <c r="G28" s="56"/>
      <c r="H28" s="56"/>
      <c r="I28" s="86"/>
      <c r="J28" s="163"/>
      <c r="K28"/>
      <c r="L28"/>
      <c r="M28"/>
      <c r="N28"/>
      <c r="O28"/>
    </row>
    <row r="29" spans="3:15" s="24" customFormat="1" ht="6.75" customHeight="1">
      <c r="C29" s="26"/>
      <c r="D29" s="81"/>
      <c r="E29" s="278" t="s">
        <v>284</v>
      </c>
      <c r="F29" s="182"/>
      <c r="G29" s="56"/>
      <c r="H29" s="56"/>
      <c r="I29" s="86"/>
      <c r="J29" s="278" t="s">
        <v>318</v>
      </c>
      <c r="K29"/>
      <c r="L29"/>
      <c r="M29"/>
      <c r="N29"/>
      <c r="O29"/>
    </row>
    <row r="30" spans="3:15" s="24" customFormat="1" ht="6.75" customHeight="1">
      <c r="C30" s="26"/>
      <c r="D30" s="81"/>
      <c r="E30" s="278"/>
      <c r="F30" s="184"/>
      <c r="G30" s="56"/>
      <c r="H30" s="56"/>
      <c r="I30" s="140"/>
      <c r="J30" s="283"/>
      <c r="K30"/>
      <c r="L30"/>
      <c r="M30"/>
      <c r="N30"/>
      <c r="O30"/>
    </row>
    <row r="31" spans="3:15" s="24" customFormat="1" ht="6.75" customHeight="1">
      <c r="C31" s="26"/>
      <c r="D31" s="81"/>
      <c r="E31" s="278"/>
      <c r="F31" s="182"/>
      <c r="G31" s="299"/>
      <c r="H31" s="291"/>
      <c r="I31" s="128"/>
      <c r="J31" s="283"/>
      <c r="K31"/>
      <c r="L31"/>
      <c r="M31"/>
      <c r="N31"/>
      <c r="O31"/>
    </row>
    <row r="32" spans="3:15" s="24" customFormat="1" ht="6.75" customHeight="1">
      <c r="C32" s="26"/>
      <c r="D32" s="81"/>
      <c r="E32" s="278"/>
      <c r="F32" s="185"/>
      <c r="G32" s="299"/>
      <c r="H32" s="291"/>
      <c r="I32" s="128"/>
      <c r="J32" s="283"/>
      <c r="K32"/>
      <c r="L32"/>
      <c r="M32"/>
      <c r="N32"/>
      <c r="O32"/>
    </row>
    <row r="33" spans="1:15" s="24" customFormat="1" ht="6.75" customHeight="1">
      <c r="A33" s="54"/>
      <c r="B33" s="57"/>
      <c r="C33" s="26"/>
      <c r="D33" s="81"/>
      <c r="E33" s="190"/>
      <c r="F33" s="185"/>
      <c r="G33" s="299"/>
      <c r="H33" s="291"/>
      <c r="I33" s="141"/>
      <c r="J33" s="163"/>
      <c r="K33"/>
      <c r="L33"/>
      <c r="M33"/>
      <c r="N33"/>
      <c r="O33"/>
    </row>
    <row r="34" spans="1:15" s="24" customFormat="1" ht="6.75" customHeight="1">
      <c r="A34" s="288">
        <v>2</v>
      </c>
      <c r="B34" s="279" t="str">
        <f>IF(A34="","",VLOOKUP(A34,'一覧'!$H$1:$I$24,2,0))</f>
        <v>大津</v>
      </c>
      <c r="C34" s="56"/>
      <c r="D34" s="81"/>
      <c r="E34" s="191"/>
      <c r="F34" s="182"/>
      <c r="G34" s="308"/>
      <c r="H34" s="309"/>
      <c r="I34" s="141"/>
      <c r="J34" s="164"/>
      <c r="K34" s="83"/>
      <c r="L34" s="56"/>
      <c r="M34" s="279" t="str">
        <f>IF(N34="","",VLOOKUP(N34,'一覧'!$H$1:$I$24,2,0))</f>
        <v>国際情報</v>
      </c>
      <c r="N34" s="288">
        <v>10</v>
      </c>
      <c r="O34"/>
    </row>
    <row r="35" spans="1:15" s="24" customFormat="1" ht="6.75" customHeight="1">
      <c r="A35" s="288"/>
      <c r="B35" s="280">
        <f>IF(A35="","",VLOOKUP(A35,'一覧'!$H$1:$I$24,2,0))</f>
      </c>
      <c r="C35" s="119"/>
      <c r="D35" s="132"/>
      <c r="E35" s="177"/>
      <c r="F35" s="182"/>
      <c r="G35" s="310"/>
      <c r="H35" s="309"/>
      <c r="I35" s="141"/>
      <c r="J35" s="164"/>
      <c r="K35" s="55"/>
      <c r="L35" s="56"/>
      <c r="M35" s="280">
        <f>IF(L35="","",VLOOKUP(L35,'一覧'!$H$1:$I$24,2,0))</f>
      </c>
      <c r="N35" s="288"/>
      <c r="O35"/>
    </row>
    <row r="36" spans="1:15" s="24" customFormat="1" ht="6.75" customHeight="1">
      <c r="A36" s="288"/>
      <c r="B36" s="280">
        <f>IF(A36="","",VLOOKUP(A36,'一覧'!$H$1:$I$24,2,0))</f>
      </c>
      <c r="C36" s="26"/>
      <c r="D36" s="55"/>
      <c r="E36" s="274"/>
      <c r="F36" s="300"/>
      <c r="G36" s="310"/>
      <c r="H36" s="309"/>
      <c r="I36" s="297"/>
      <c r="J36" s="289"/>
      <c r="K36" s="85"/>
      <c r="L36" s="82"/>
      <c r="M36" s="280">
        <f>IF(L36="","",VLOOKUP(L36,'一覧'!$H$1:$I$24,2,0))</f>
      </c>
      <c r="N36" s="288"/>
      <c r="O36"/>
    </row>
    <row r="37" spans="1:15" s="24" customFormat="1" ht="6.75" customHeight="1">
      <c r="A37" s="288"/>
      <c r="B37" s="280">
        <f>IF(A37="","",VLOOKUP(A37,'一覧'!$H$1:$I$24,2,0))</f>
      </c>
      <c r="C37" s="26"/>
      <c r="D37" s="278" t="s">
        <v>283</v>
      </c>
      <c r="E37" s="274"/>
      <c r="F37" s="300"/>
      <c r="G37" s="310"/>
      <c r="H37" s="309"/>
      <c r="I37" s="297"/>
      <c r="J37" s="289"/>
      <c r="K37" s="272" t="s">
        <v>285</v>
      </c>
      <c r="L37" s="83"/>
      <c r="M37" s="280">
        <f>IF(L37="","",VLOOKUP(L37,'一覧'!$H$1:$I$24,2,0))</f>
      </c>
      <c r="N37" s="288"/>
      <c r="O37"/>
    </row>
    <row r="38" spans="1:15" s="24" customFormat="1" ht="6.75" customHeight="1">
      <c r="A38" s="54"/>
      <c r="B38" s="57"/>
      <c r="C38" s="26"/>
      <c r="D38" s="278"/>
      <c r="E38" s="275"/>
      <c r="F38" s="300"/>
      <c r="G38" s="310"/>
      <c r="H38" s="309"/>
      <c r="I38" s="297"/>
      <c r="J38" s="290"/>
      <c r="K38" s="273"/>
      <c r="L38" s="83"/>
      <c r="M38" s="57"/>
      <c r="N38" s="54"/>
      <c r="O38"/>
    </row>
    <row r="39" spans="1:15" s="24" customFormat="1" ht="6.75" customHeight="1">
      <c r="A39" s="54"/>
      <c r="B39" s="57"/>
      <c r="C39" s="26"/>
      <c r="D39" s="278"/>
      <c r="E39" s="295"/>
      <c r="F39" s="178"/>
      <c r="G39" s="310"/>
      <c r="H39" s="309"/>
      <c r="I39" s="29"/>
      <c r="J39" s="281"/>
      <c r="K39" s="283"/>
      <c r="L39" s="83"/>
      <c r="M39" s="57"/>
      <c r="N39" s="54"/>
      <c r="O39"/>
    </row>
    <row r="40" spans="1:15" s="24" customFormat="1" ht="6.75" customHeight="1">
      <c r="A40" s="288">
        <v>3</v>
      </c>
      <c r="B40" s="292" t="str">
        <f>IF(A40="","",VLOOKUP(A40,'一覧'!$H$1:$I$24,2,0))</f>
        <v>長浜北星・八日市・甲南・水口東</v>
      </c>
      <c r="C40" s="26"/>
      <c r="D40" s="278"/>
      <c r="E40" s="295"/>
      <c r="F40" s="178"/>
      <c r="G40" s="310"/>
      <c r="H40" s="309"/>
      <c r="I40" s="29"/>
      <c r="J40" s="282"/>
      <c r="K40" s="283"/>
      <c r="L40" s="83"/>
      <c r="M40" s="271" t="str">
        <f>IF(N40="","",VLOOKUP(N40,'一覧'!$H$1:$I$24,2,0))</f>
        <v>玉川</v>
      </c>
      <c r="N40" s="288">
        <v>11</v>
      </c>
      <c r="O40"/>
    </row>
    <row r="41" spans="1:15" s="24" customFormat="1" ht="6.75" customHeight="1">
      <c r="A41" s="288"/>
      <c r="B41" s="292">
        <f>IF(A41="","",VLOOKUP(A41,'一覧'!$H$1:$I$24,2,0))</f>
      </c>
      <c r="C41" s="65"/>
      <c r="D41" s="119"/>
      <c r="E41" s="295"/>
      <c r="F41" s="178"/>
      <c r="G41" s="310"/>
      <c r="H41" s="309"/>
      <c r="I41" s="29"/>
      <c r="J41" s="282"/>
      <c r="K41" s="142"/>
      <c r="L41" s="65"/>
      <c r="M41" s="271">
        <f>IF(L41="","",VLOOKUP(L41,'一覧'!$H$1:$I$24,2,0))</f>
      </c>
      <c r="N41" s="288"/>
      <c r="O41"/>
    </row>
    <row r="42" spans="1:15" s="24" customFormat="1" ht="6.75" customHeight="1">
      <c r="A42" s="288"/>
      <c r="B42" s="292">
        <f>IF(A42="","",VLOOKUP(A42,'一覧'!$H$1:$I$24,2,0))</f>
      </c>
      <c r="C42" s="26"/>
      <c r="D42" s="26"/>
      <c r="E42" s="178"/>
      <c r="F42" s="183"/>
      <c r="G42" s="301"/>
      <c r="H42" s="293"/>
      <c r="I42" s="29"/>
      <c r="J42" s="29"/>
      <c r="K42" s="26"/>
      <c r="L42" s="26"/>
      <c r="M42" s="271">
        <f>IF(L42="","",VLOOKUP(L42,'一覧'!$H$1:$I$24,2,0))</f>
      </c>
      <c r="N42" s="288"/>
      <c r="O42"/>
    </row>
    <row r="43" spans="1:15" s="24" customFormat="1" ht="6.75" customHeight="1">
      <c r="A43" s="288"/>
      <c r="B43" s="292">
        <f>IF(A43="","",VLOOKUP(A43,'一覧'!$H$1:$I$24,2,0))</f>
      </c>
      <c r="C43" s="26"/>
      <c r="D43" s="26"/>
      <c r="E43" s="178"/>
      <c r="F43" s="261" t="s">
        <v>316</v>
      </c>
      <c r="G43" s="301"/>
      <c r="H43" s="293"/>
      <c r="I43" s="278" t="s">
        <v>317</v>
      </c>
      <c r="J43" s="29"/>
      <c r="K43" s="26"/>
      <c r="L43" s="26"/>
      <c r="M43" s="271">
        <f>IF(L43="","",VLOOKUP(L43,'一覧'!$H$1:$I$24,2,0))</f>
      </c>
      <c r="N43" s="288"/>
      <c r="O43"/>
    </row>
    <row r="44" spans="1:14" s="24" customFormat="1" ht="6.75" customHeight="1">
      <c r="A44" s="72"/>
      <c r="B44" s="198"/>
      <c r="C44" s="26"/>
      <c r="D44" s="26"/>
      <c r="E44" s="186"/>
      <c r="F44" s="261"/>
      <c r="G44" s="302"/>
      <c r="H44" s="294"/>
      <c r="I44" s="283"/>
      <c r="J44" s="26"/>
      <c r="K44" s="26"/>
      <c r="L44" s="26"/>
      <c r="M44" s="57"/>
      <c r="N44" s="72"/>
    </row>
    <row r="45" spans="1:14" s="24" customFormat="1" ht="6.75" customHeight="1">
      <c r="A45" s="72"/>
      <c r="B45" s="57"/>
      <c r="C45" s="26"/>
      <c r="D45" s="26"/>
      <c r="E45" s="186"/>
      <c r="F45" s="262"/>
      <c r="G45" s="29"/>
      <c r="H45" s="102"/>
      <c r="I45" s="283"/>
      <c r="J45" s="26"/>
      <c r="K45" s="26"/>
      <c r="L45" s="26"/>
      <c r="M45" s="57"/>
      <c r="N45" s="54"/>
    </row>
    <row r="46" spans="1:14" s="24" customFormat="1" ht="6.75" customHeight="1">
      <c r="A46" s="54"/>
      <c r="B46" s="62"/>
      <c r="C46" s="26"/>
      <c r="D46" s="26"/>
      <c r="E46" s="178"/>
      <c r="F46" s="262"/>
      <c r="G46" s="283" t="s">
        <v>286</v>
      </c>
      <c r="H46" s="307"/>
      <c r="I46" s="283"/>
      <c r="J46" s="29"/>
      <c r="K46" s="26"/>
      <c r="L46" s="26"/>
      <c r="M46" s="62"/>
      <c r="N46" s="54"/>
    </row>
    <row r="47" spans="1:14" s="24" customFormat="1" ht="6.75" customHeight="1">
      <c r="A47" s="288">
        <v>4</v>
      </c>
      <c r="B47" s="271" t="str">
        <f>IF(A47="","",VLOOKUP(A47,'一覧'!$H$1:$I$24,2,0))</f>
        <v>幸福の科学</v>
      </c>
      <c r="C47" s="26"/>
      <c r="D47" s="26"/>
      <c r="E47" s="178"/>
      <c r="F47" s="187"/>
      <c r="G47" s="283"/>
      <c r="H47" s="307"/>
      <c r="I47" s="29"/>
      <c r="J47" s="29"/>
      <c r="K47" s="26"/>
      <c r="L47" s="26"/>
      <c r="M47" s="271" t="str">
        <f>IF(N47="","",VLOOKUP(N47,'一覧'!$H$1:$I$24,2,0))</f>
        <v>八幡商業</v>
      </c>
      <c r="N47" s="288">
        <v>12</v>
      </c>
    </row>
    <row r="48" spans="1:14" s="24" customFormat="1" ht="6.75" customHeight="1" thickBot="1">
      <c r="A48" s="288"/>
      <c r="B48" s="296">
        <f>IF(A48="","",VLOOKUP(A48,'一覧'!$H$1:$I$24,2,0))</f>
      </c>
      <c r="C48" s="226"/>
      <c r="D48" s="227"/>
      <c r="E48" s="177"/>
      <c r="F48" s="188"/>
      <c r="G48" s="276"/>
      <c r="H48" s="277"/>
      <c r="I48" s="29"/>
      <c r="J48" s="67"/>
      <c r="K48" s="68"/>
      <c r="L48" s="65"/>
      <c r="M48" s="296">
        <f>IF(L48="","",VLOOKUP(L48,'一覧'!$H$1:$I$24,2,0))</f>
      </c>
      <c r="N48" s="288"/>
    </row>
    <row r="49" spans="1:14" s="24" customFormat="1" ht="6.75" customHeight="1" thickTop="1">
      <c r="A49" s="288"/>
      <c r="B49" s="296">
        <f>IF(A49="","",VLOOKUP(A49,'一覧'!$H$1:$I$24,2,0))</f>
      </c>
      <c r="C49" s="26"/>
      <c r="D49" s="71"/>
      <c r="E49" s="303">
        <v>20</v>
      </c>
      <c r="F49" s="188"/>
      <c r="G49" s="276"/>
      <c r="H49" s="277"/>
      <c r="I49" s="29"/>
      <c r="J49" s="317"/>
      <c r="K49" s="61"/>
      <c r="L49" s="26"/>
      <c r="M49" s="296">
        <f>IF(L49="","",VLOOKUP(L49,'一覧'!$H$1:$I$24,2,0))</f>
      </c>
      <c r="N49" s="288"/>
    </row>
    <row r="50" spans="1:14" s="24" customFormat="1" ht="6.75" customHeight="1">
      <c r="A50" s="288"/>
      <c r="B50" s="296">
        <f>IF(A50="","",VLOOKUP(A50,'一覧'!$H$1:$I$24,2,0))</f>
      </c>
      <c r="C50" s="81"/>
      <c r="D50" s="278" t="s">
        <v>313</v>
      </c>
      <c r="E50" s="303"/>
      <c r="F50" s="188"/>
      <c r="G50" s="305"/>
      <c r="H50" s="306"/>
      <c r="I50" s="29"/>
      <c r="J50" s="317"/>
      <c r="K50" s="278" t="s">
        <v>289</v>
      </c>
      <c r="L50" s="83"/>
      <c r="M50" s="296">
        <f>IF(L50="","",VLOOKUP(L50,'一覧'!$H$1:$I$24,2,0))</f>
      </c>
      <c r="N50" s="288"/>
    </row>
    <row r="51" spans="1:14" s="24" customFormat="1" ht="6.75" customHeight="1" thickBot="1">
      <c r="A51" s="72"/>
      <c r="B51" s="57"/>
      <c r="C51" s="81"/>
      <c r="D51" s="278"/>
      <c r="E51" s="304"/>
      <c r="F51" s="188"/>
      <c r="G51" s="305"/>
      <c r="H51" s="306"/>
      <c r="I51" s="29"/>
      <c r="J51" s="318"/>
      <c r="K51" s="283"/>
      <c r="L51" s="83"/>
      <c r="M51" s="57"/>
      <c r="N51" s="72"/>
    </row>
    <row r="52" spans="1:14" s="24" customFormat="1" ht="6.75" customHeight="1" thickTop="1">
      <c r="A52" s="72"/>
      <c r="B52" s="57"/>
      <c r="C52" s="81"/>
      <c r="D52" s="278"/>
      <c r="E52" s="298">
        <v>0</v>
      </c>
      <c r="F52" s="311"/>
      <c r="G52" s="129"/>
      <c r="H52" s="120"/>
      <c r="I52" s="313"/>
      <c r="J52" s="313"/>
      <c r="K52" s="283"/>
      <c r="L52" s="83"/>
      <c r="M52" s="62"/>
      <c r="N52" s="72"/>
    </row>
    <row r="53" spans="1:14" s="24" customFormat="1" ht="6.75" customHeight="1">
      <c r="A53" s="288">
        <v>5</v>
      </c>
      <c r="B53" s="279" t="str">
        <f>IF(A53="","",VLOOKUP(A53,'一覧'!$H$1:$I$24,2,0))</f>
        <v>北大津</v>
      </c>
      <c r="C53" s="81"/>
      <c r="D53" s="278"/>
      <c r="E53" s="298"/>
      <c r="F53" s="311"/>
      <c r="G53" s="129"/>
      <c r="H53" s="120"/>
      <c r="I53" s="313"/>
      <c r="J53" s="313"/>
      <c r="K53" s="283"/>
      <c r="L53" s="83"/>
      <c r="M53" s="271" t="str">
        <f>IF(N53="","",VLOOKUP(N53,'一覧'!$H$1:$I$24,2,0))</f>
        <v>草津東</v>
      </c>
      <c r="N53" s="288">
        <v>13</v>
      </c>
    </row>
    <row r="54" spans="1:14" s="24" customFormat="1" ht="6.75" customHeight="1">
      <c r="A54" s="288"/>
      <c r="B54" s="280">
        <f>IF(A54="","",VLOOKUP(A54,'一覧'!$H$1:$I$24,2,0))</f>
      </c>
      <c r="C54" s="65"/>
      <c r="D54" s="130"/>
      <c r="E54" s="298"/>
      <c r="F54" s="311"/>
      <c r="G54" s="129"/>
      <c r="H54" s="120"/>
      <c r="I54" s="313"/>
      <c r="J54" s="313"/>
      <c r="K54" s="121"/>
      <c r="L54" s="68"/>
      <c r="M54" s="296">
        <f>IF(L54="","",VLOOKUP(L54,'一覧'!$H$1:$I$24,2,0))</f>
      </c>
      <c r="N54" s="288"/>
    </row>
    <row r="55" spans="1:14" s="24" customFormat="1" ht="6.75" customHeight="1">
      <c r="A55" s="288"/>
      <c r="B55" s="280">
        <f>IF(A55="","",VLOOKUP(A55,'一覧'!$H$1:$I$24,2,0))</f>
      </c>
      <c r="C55" s="26"/>
      <c r="D55" s="56"/>
      <c r="E55" s="179"/>
      <c r="F55" s="185"/>
      <c r="G55" s="129"/>
      <c r="H55" s="120"/>
      <c r="I55" s="127"/>
      <c r="J55" s="66"/>
      <c r="K55" s="61"/>
      <c r="L55" s="56"/>
      <c r="M55" s="296">
        <f>IF(L55="","",VLOOKUP(L55,'一覧'!$H$1:$I$24,2,0))</f>
      </c>
      <c r="N55" s="288"/>
    </row>
    <row r="56" spans="1:14" s="24" customFormat="1" ht="6.75" customHeight="1">
      <c r="A56" s="288"/>
      <c r="B56" s="280">
        <f>IF(A56="","",VLOOKUP(A56,'一覧'!$H$1:$I$24,2,0))</f>
      </c>
      <c r="C56" s="26"/>
      <c r="D56" s="81"/>
      <c r="E56" s="179"/>
      <c r="F56" s="185"/>
      <c r="G56" s="129"/>
      <c r="H56" s="120"/>
      <c r="I56"/>
      <c r="J56" s="163"/>
      <c r="K56" s="83"/>
      <c r="L56" s="56"/>
      <c r="M56" s="296">
        <f>IF(L56="","",VLOOKUP(L56,'一覧'!$H$1:$I$24,2,0))</f>
      </c>
      <c r="N56" s="288"/>
    </row>
    <row r="57" spans="1:14" s="24" customFormat="1" ht="6.75" customHeight="1">
      <c r="A57" s="54"/>
      <c r="B57" s="57"/>
      <c r="C57" s="26"/>
      <c r="D57" s="81"/>
      <c r="E57" s="118"/>
      <c r="F57" s="185"/>
      <c r="G57" s="285"/>
      <c r="H57" s="284"/>
      <c r="I57"/>
      <c r="J57" s="163"/>
      <c r="K57"/>
      <c r="L57"/>
      <c r="M57"/>
      <c r="N57"/>
    </row>
    <row r="58" spans="1:14" s="24" customFormat="1" ht="6.75" customHeight="1">
      <c r="A58" s="54"/>
      <c r="B58" s="57"/>
      <c r="C58" s="26"/>
      <c r="D58" s="81"/>
      <c r="E58" s="278" t="s">
        <v>315</v>
      </c>
      <c r="F58" s="185"/>
      <c r="G58" s="285"/>
      <c r="H58" s="284"/>
      <c r="I58"/>
      <c r="J58" s="272" t="s">
        <v>288</v>
      </c>
      <c r="K58"/>
      <c r="L58"/>
      <c r="M58"/>
      <c r="N58"/>
    </row>
    <row r="59" spans="1:14" s="24" customFormat="1" ht="6.75" customHeight="1">
      <c r="A59" s="54"/>
      <c r="B59" s="57"/>
      <c r="C59" s="26"/>
      <c r="D59" s="81"/>
      <c r="E59" s="278"/>
      <c r="F59" s="189"/>
      <c r="G59" s="285"/>
      <c r="H59" s="284"/>
      <c r="I59" s="167"/>
      <c r="J59" s="273"/>
      <c r="K59"/>
      <c r="L59"/>
      <c r="M59"/>
      <c r="N59"/>
    </row>
    <row r="60" spans="1:14" s="24" customFormat="1" ht="6.75" customHeight="1">
      <c r="A60" s="54"/>
      <c r="B60" s="57"/>
      <c r="C60" s="26"/>
      <c r="D60" s="81"/>
      <c r="E60" s="278"/>
      <c r="F60" s="211"/>
      <c r="G60" s="165"/>
      <c r="H60" s="165"/>
      <c r="I60" s="26"/>
      <c r="J60" s="273"/>
      <c r="K60"/>
      <c r="L60"/>
      <c r="M60"/>
      <c r="N60"/>
    </row>
    <row r="61" spans="1:14" s="24" customFormat="1" ht="6.75" customHeight="1">
      <c r="A61" s="54"/>
      <c r="B61" s="57"/>
      <c r="C61" s="26"/>
      <c r="D61" s="81"/>
      <c r="E61" s="278"/>
      <c r="F61" s="212"/>
      <c r="G61" s="165"/>
      <c r="H61" s="165"/>
      <c r="I61" s="26"/>
      <c r="J61" s="273"/>
      <c r="K61"/>
      <c r="L61"/>
      <c r="M61"/>
      <c r="N61"/>
    </row>
    <row r="62" spans="1:14" s="24" customFormat="1" ht="6.75" customHeight="1">
      <c r="A62" s="54"/>
      <c r="B62" s="57"/>
      <c r="C62" s="26"/>
      <c r="D62" s="81"/>
      <c r="E62" s="190"/>
      <c r="F62" s="186"/>
      <c r="G62" s="165"/>
      <c r="H62" s="165"/>
      <c r="I62" s="143"/>
      <c r="J62" s="163"/>
      <c r="K62"/>
      <c r="L62"/>
      <c r="M62"/>
      <c r="N62"/>
    </row>
    <row r="63" spans="1:14" s="24" customFormat="1" ht="6.75" customHeight="1">
      <c r="A63" s="288">
        <v>6</v>
      </c>
      <c r="B63" s="279" t="str">
        <f>IF(A63="","",VLOOKUP(A63,'一覧'!$H$1:$I$24,2,0))</f>
        <v>比叡山</v>
      </c>
      <c r="C63" s="56"/>
      <c r="D63" s="81"/>
      <c r="E63" s="191"/>
      <c r="F63" s="186"/>
      <c r="G63" s="165"/>
      <c r="H63" s="165"/>
      <c r="I63" s="143"/>
      <c r="J63" s="164"/>
      <c r="K63" s="83"/>
      <c r="L63" s="56"/>
      <c r="M63" s="279" t="str">
        <f>IF(N63="","",VLOOKUP(N63,'一覧'!$H$1:$I$24,2,0))</f>
        <v>甲西</v>
      </c>
      <c r="N63" s="288">
        <v>14</v>
      </c>
    </row>
    <row r="64" spans="1:14" s="24" customFormat="1" ht="6.75" customHeight="1">
      <c r="A64" s="288"/>
      <c r="B64" s="280">
        <f>IF(A64="","",VLOOKUP(A64,'一覧'!$H$1:$I$24,2,0))</f>
      </c>
      <c r="C64" s="119"/>
      <c r="D64" s="132"/>
      <c r="E64" s="177"/>
      <c r="F64" s="181"/>
      <c r="G64" s="69"/>
      <c r="H64" s="84"/>
      <c r="I64" s="166"/>
      <c r="J64" s="164"/>
      <c r="K64" s="55"/>
      <c r="L64" s="56"/>
      <c r="M64" s="280">
        <f>IF(L64="","",VLOOKUP(L64,'一覧'!$H$1:$I$24,2,0))</f>
      </c>
      <c r="N64" s="288"/>
    </row>
    <row r="65" spans="1:14" s="24" customFormat="1" ht="6.75" customHeight="1">
      <c r="A65" s="288"/>
      <c r="B65" s="280">
        <f>IF(A65="","",VLOOKUP(A65,'一覧'!$H$1:$I$24,2,0))</f>
      </c>
      <c r="C65" s="26"/>
      <c r="D65" s="55"/>
      <c r="E65" s="274"/>
      <c r="F65" s="181"/>
      <c r="G65" s="69"/>
      <c r="H65" s="84"/>
      <c r="I65" s="312"/>
      <c r="J65" s="289"/>
      <c r="K65" s="85"/>
      <c r="L65" s="82"/>
      <c r="M65" s="280">
        <f>IF(L65="","",VLOOKUP(L65,'一覧'!$H$1:$I$24,2,0))</f>
      </c>
      <c r="N65" s="288"/>
    </row>
    <row r="66" spans="1:14" s="24" customFormat="1" ht="6.75" customHeight="1">
      <c r="A66" s="288"/>
      <c r="B66" s="280">
        <f>IF(A66="","",VLOOKUP(A66,'一覧'!$H$1:$I$24,2,0))</f>
      </c>
      <c r="C66" s="26"/>
      <c r="D66" s="278" t="s">
        <v>314</v>
      </c>
      <c r="E66" s="274"/>
      <c r="F66" s="181"/>
      <c r="G66" s="69"/>
      <c r="H66" s="84"/>
      <c r="I66" s="312"/>
      <c r="J66" s="289"/>
      <c r="K66" s="272" t="s">
        <v>290</v>
      </c>
      <c r="L66" s="83"/>
      <c r="M66" s="280">
        <f>IF(L66="","",VLOOKUP(L66,'一覧'!$H$1:$I$24,2,0))</f>
      </c>
      <c r="N66" s="288"/>
    </row>
    <row r="67" spans="1:14" s="24" customFormat="1" ht="6.75" customHeight="1">
      <c r="A67" s="54"/>
      <c r="B67" s="57"/>
      <c r="C67" s="26"/>
      <c r="D67" s="278"/>
      <c r="E67" s="275"/>
      <c r="F67" s="182"/>
      <c r="G67"/>
      <c r="H67"/>
      <c r="I67" s="312"/>
      <c r="J67" s="290"/>
      <c r="K67" s="273"/>
      <c r="L67" s="83"/>
      <c r="M67" s="57"/>
      <c r="N67" s="54"/>
    </row>
    <row r="68" spans="1:14" s="24" customFormat="1" ht="6.75" customHeight="1">
      <c r="A68" s="54"/>
      <c r="B68" s="57"/>
      <c r="C68" s="26"/>
      <c r="D68" s="278"/>
      <c r="E68" s="295"/>
      <c r="F68" s="179"/>
      <c r="G68"/>
      <c r="H68"/>
      <c r="I68"/>
      <c r="J68" s="281"/>
      <c r="K68" s="283"/>
      <c r="L68" s="83"/>
      <c r="M68" s="57"/>
      <c r="N68" s="54"/>
    </row>
    <row r="69" spans="1:14" s="24" customFormat="1" ht="6.75" customHeight="1">
      <c r="A69" s="288">
        <v>7</v>
      </c>
      <c r="B69" s="271" t="str">
        <f>IF(A69="","",VLOOKUP(A69,'一覧'!$H$1:$I$24,2,0))</f>
        <v>石山</v>
      </c>
      <c r="C69" s="26"/>
      <c r="D69" s="278"/>
      <c r="E69" s="295"/>
      <c r="F69" s="192"/>
      <c r="G69"/>
      <c r="H69"/>
      <c r="I69"/>
      <c r="J69" s="282"/>
      <c r="K69" s="283"/>
      <c r="L69" s="83"/>
      <c r="M69" s="271" t="str">
        <f>IF(N69="","",VLOOKUP(N69,'一覧'!$H$1:$I$24,2,0))</f>
        <v>滋賀学園</v>
      </c>
      <c r="N69" s="288">
        <v>15</v>
      </c>
    </row>
    <row r="70" spans="1:14" s="24" customFormat="1" ht="6.75" customHeight="1">
      <c r="A70" s="288"/>
      <c r="B70" s="271">
        <f>IF(A70="","",VLOOKUP(A70,'一覧'!$H$1:$I$24,2,0))</f>
      </c>
      <c r="C70" s="65"/>
      <c r="D70" s="119"/>
      <c r="E70" s="295"/>
      <c r="F70" s="192"/>
      <c r="G70"/>
      <c r="H70"/>
      <c r="I70"/>
      <c r="J70" s="282"/>
      <c r="K70" s="142"/>
      <c r="L70" s="65"/>
      <c r="M70" s="271">
        <f>IF(L70="","",VLOOKUP(L70,'一覧'!$H$1:$I$24,2,0))</f>
      </c>
      <c r="N70" s="288"/>
    </row>
    <row r="71" spans="1:14" s="24" customFormat="1" ht="6.75" customHeight="1">
      <c r="A71" s="288"/>
      <c r="B71" s="271">
        <f>IF(A71="","",VLOOKUP(A71,'一覧'!$H$1:$I$24,2,0))</f>
      </c>
      <c r="C71" s="26"/>
      <c r="D71" s="26"/>
      <c r="E71" s="178"/>
      <c r="F71" s="192"/>
      <c r="G71"/>
      <c r="H71"/>
      <c r="I71"/>
      <c r="J71" s="29"/>
      <c r="K71" s="26"/>
      <c r="L71" s="26"/>
      <c r="M71" s="271">
        <f>IF(L71="","",VLOOKUP(L71,'一覧'!$H$1:$I$24,2,0))</f>
      </c>
      <c r="N71" s="288"/>
    </row>
    <row r="72" spans="1:14" s="24" customFormat="1" ht="6.75" customHeight="1">
      <c r="A72" s="288"/>
      <c r="B72" s="271">
        <f>IF(A72="","",VLOOKUP(A72,'一覧'!$H$1:$I$24,2,0))</f>
      </c>
      <c r="C72" s="26"/>
      <c r="D72" s="26"/>
      <c r="E72" s="178"/>
      <c r="F72" s="179"/>
      <c r="G72"/>
      <c r="H72"/>
      <c r="I72"/>
      <c r="J72" s="29"/>
      <c r="K72" s="26"/>
      <c r="L72" s="26"/>
      <c r="M72" s="271">
        <f>IF(L72="","",VLOOKUP(L72,'一覧'!$H$1:$I$24,2,0))</f>
      </c>
      <c r="N72" s="288"/>
    </row>
    <row r="73" spans="1:14" s="24" customFormat="1" ht="6.75" customHeight="1">
      <c r="A73"/>
      <c r="B73"/>
      <c r="C73"/>
      <c r="D73"/>
      <c r="E73" s="192"/>
      <c r="F73" s="178"/>
      <c r="G73" s="26"/>
      <c r="I73"/>
      <c r="J73"/>
      <c r="K73"/>
      <c r="L73"/>
      <c r="M73"/>
      <c r="N73"/>
    </row>
    <row r="74" spans="1:14" s="24" customFormat="1" ht="6.75" customHeight="1">
      <c r="A74"/>
      <c r="B74"/>
      <c r="C74"/>
      <c r="D74"/>
      <c r="E74" s="192"/>
      <c r="F74" s="186"/>
      <c r="G74" s="26"/>
      <c r="J74" s="66"/>
      <c r="K74" s="56"/>
      <c r="L74" s="26"/>
      <c r="M74" s="31"/>
      <c r="N74" s="31"/>
    </row>
    <row r="75" spans="1:14" s="24" customFormat="1" ht="6.75" customHeight="1">
      <c r="A75" s="31"/>
      <c r="B75" s="31"/>
      <c r="C75" s="26"/>
      <c r="D75" s="56"/>
      <c r="E75" s="179"/>
      <c r="F75" s="186"/>
      <c r="G75" s="26"/>
      <c r="J75" s="66"/>
      <c r="K75" s="56"/>
      <c r="L75" s="26"/>
      <c r="M75" s="31"/>
      <c r="N75" s="31"/>
    </row>
    <row r="76" spans="1:14" s="24" customFormat="1" ht="14.25">
      <c r="A76" s="25"/>
      <c r="B76" s="125"/>
      <c r="C76" s="133"/>
      <c r="D76" s="173" t="s">
        <v>294</v>
      </c>
      <c r="F76" s="133"/>
      <c r="G76" s="126"/>
      <c r="H76" s="133"/>
      <c r="I76" s="134"/>
      <c r="J76" s="134"/>
      <c r="K76" s="134"/>
      <c r="L76" s="118"/>
      <c r="M76" s="118"/>
      <c r="N76" s="25"/>
    </row>
    <row r="77" spans="1:14" s="24" customFormat="1" ht="13.5">
      <c r="A77" s="25"/>
      <c r="B77" s="125"/>
      <c r="C77" s="135"/>
      <c r="D77" s="175" t="s">
        <v>295</v>
      </c>
      <c r="F77" s="135"/>
      <c r="H77" s="125"/>
      <c r="I77" s="136"/>
      <c r="K77" s="138"/>
      <c r="M77" s="117"/>
      <c r="N77" s="25"/>
    </row>
    <row r="78" ht="13.5">
      <c r="B78" s="118"/>
    </row>
    <row r="79" spans="2:10" ht="13.5">
      <c r="B79" s="145" t="s">
        <v>254</v>
      </c>
      <c r="J79" s="24"/>
    </row>
    <row r="80" spans="2:10" ht="7.5" customHeight="1">
      <c r="B80" s="145"/>
      <c r="J80" s="24"/>
    </row>
    <row r="81" spans="2:15" ht="13.5">
      <c r="B81" s="214" t="s">
        <v>320</v>
      </c>
      <c r="C81" s="270" t="s">
        <v>275</v>
      </c>
      <c r="D81" s="270"/>
      <c r="E81" s="269" t="s">
        <v>251</v>
      </c>
      <c r="F81" s="269"/>
      <c r="G81" s="270" t="s">
        <v>252</v>
      </c>
      <c r="H81" s="270"/>
      <c r="I81" s="270" t="s">
        <v>230</v>
      </c>
      <c r="J81" s="270"/>
      <c r="K81" s="270" t="s">
        <v>253</v>
      </c>
      <c r="L81" s="270"/>
      <c r="N81" s="148"/>
      <c r="O81" s="149"/>
    </row>
    <row r="82" spans="2:15" ht="13.5">
      <c r="B82" s="215" t="s">
        <v>319</v>
      </c>
      <c r="C82" s="259">
        <v>0.3541666666666667</v>
      </c>
      <c r="D82" s="260"/>
      <c r="E82" s="265">
        <v>0.375</v>
      </c>
      <c r="F82" s="266"/>
      <c r="G82" s="259">
        <v>0.40625</v>
      </c>
      <c r="H82" s="260"/>
      <c r="I82" s="259">
        <v>0.46875</v>
      </c>
      <c r="J82" s="260"/>
      <c r="K82" s="259">
        <v>0.5729166666666666</v>
      </c>
      <c r="L82" s="260"/>
      <c r="N82" s="149"/>
      <c r="O82" s="149"/>
    </row>
    <row r="83" spans="3:13" ht="6" customHeight="1">
      <c r="C83" s="146"/>
      <c r="D83" s="146"/>
      <c r="E83" s="194"/>
      <c r="G83" s="147"/>
      <c r="H83" s="147"/>
      <c r="I83" s="147"/>
      <c r="J83" s="147"/>
      <c r="L83" s="149"/>
      <c r="M83" s="149"/>
    </row>
    <row r="84" spans="2:15" ht="13.5">
      <c r="B84" s="213"/>
      <c r="C84" s="263" t="s">
        <v>275</v>
      </c>
      <c r="D84" s="264"/>
      <c r="E84" s="267" t="s">
        <v>252</v>
      </c>
      <c r="F84" s="268"/>
      <c r="G84" s="263" t="s">
        <v>230</v>
      </c>
      <c r="H84" s="264"/>
      <c r="I84" s="263" t="s">
        <v>253</v>
      </c>
      <c r="J84" s="264"/>
      <c r="N84" s="149"/>
      <c r="O84" s="149"/>
    </row>
    <row r="85" spans="2:15" ht="13.5">
      <c r="B85" s="213"/>
      <c r="C85" s="259">
        <v>0.3541666666666667</v>
      </c>
      <c r="D85" s="260"/>
      <c r="E85" s="265">
        <v>0.3958333333333333</v>
      </c>
      <c r="F85" s="266"/>
      <c r="G85" s="259">
        <v>0.4583333333333333</v>
      </c>
      <c r="H85" s="260"/>
      <c r="I85" s="259">
        <v>0.5625</v>
      </c>
      <c r="J85" s="260"/>
      <c r="N85" s="149"/>
      <c r="O85" s="149"/>
    </row>
    <row r="86" ht="6" customHeight="1"/>
    <row r="87" ht="13.5">
      <c r="B87" s="23" t="s">
        <v>292</v>
      </c>
    </row>
    <row r="88" ht="13.5">
      <c r="B88" s="23" t="s">
        <v>293</v>
      </c>
    </row>
  </sheetData>
  <sheetProtection/>
  <mergeCells count="95">
    <mergeCell ref="M18:M21"/>
    <mergeCell ref="N18:N21"/>
    <mergeCell ref="J20:J22"/>
    <mergeCell ref="K21:K24"/>
    <mergeCell ref="J23:J25"/>
    <mergeCell ref="M24:M27"/>
    <mergeCell ref="N24:N27"/>
    <mergeCell ref="I23:I25"/>
    <mergeCell ref="A21:A24"/>
    <mergeCell ref="B21:B24"/>
    <mergeCell ref="D7:E7"/>
    <mergeCell ref="E68:E70"/>
    <mergeCell ref="J7:K7"/>
    <mergeCell ref="J49:J51"/>
    <mergeCell ref="F8:H8"/>
    <mergeCell ref="K66:K69"/>
    <mergeCell ref="I52:I54"/>
    <mergeCell ref="A69:A72"/>
    <mergeCell ref="F52:F54"/>
    <mergeCell ref="K50:K53"/>
    <mergeCell ref="A47:A50"/>
    <mergeCell ref="A53:A56"/>
    <mergeCell ref="B69:B72"/>
    <mergeCell ref="I65:I67"/>
    <mergeCell ref="B53:B56"/>
    <mergeCell ref="A63:A66"/>
    <mergeCell ref="J52:J54"/>
    <mergeCell ref="M40:M43"/>
    <mergeCell ref="I43:I46"/>
    <mergeCell ref="G42:G44"/>
    <mergeCell ref="E49:E51"/>
    <mergeCell ref="K37:K40"/>
    <mergeCell ref="G50:H51"/>
    <mergeCell ref="M34:M37"/>
    <mergeCell ref="G46:H47"/>
    <mergeCell ref="G34:H41"/>
    <mergeCell ref="J36:J38"/>
    <mergeCell ref="N47:N50"/>
    <mergeCell ref="N53:N56"/>
    <mergeCell ref="M53:M56"/>
    <mergeCell ref="E29:E32"/>
    <mergeCell ref="I36:I38"/>
    <mergeCell ref="M47:M50"/>
    <mergeCell ref="N40:N43"/>
    <mergeCell ref="E52:E54"/>
    <mergeCell ref="G31:G33"/>
    <mergeCell ref="F36:F38"/>
    <mergeCell ref="B34:B37"/>
    <mergeCell ref="H31:H33"/>
    <mergeCell ref="B40:B43"/>
    <mergeCell ref="H42:H44"/>
    <mergeCell ref="N63:N66"/>
    <mergeCell ref="N69:N72"/>
    <mergeCell ref="E36:E38"/>
    <mergeCell ref="E39:E41"/>
    <mergeCell ref="D50:D53"/>
    <mergeCell ref="B47:B50"/>
    <mergeCell ref="B63:B66"/>
    <mergeCell ref="A1:N1"/>
    <mergeCell ref="A34:A37"/>
    <mergeCell ref="J65:J67"/>
    <mergeCell ref="C84:D84"/>
    <mergeCell ref="I81:J81"/>
    <mergeCell ref="E82:F82"/>
    <mergeCell ref="G82:H82"/>
    <mergeCell ref="A40:A43"/>
    <mergeCell ref="N34:N37"/>
    <mergeCell ref="J29:J32"/>
    <mergeCell ref="J39:J41"/>
    <mergeCell ref="C85:D85"/>
    <mergeCell ref="D66:D69"/>
    <mergeCell ref="D37:D40"/>
    <mergeCell ref="K81:L81"/>
    <mergeCell ref="C81:D81"/>
    <mergeCell ref="C82:D82"/>
    <mergeCell ref="H57:H59"/>
    <mergeCell ref="G57:G59"/>
    <mergeCell ref="M69:M72"/>
    <mergeCell ref="J58:J61"/>
    <mergeCell ref="E65:E67"/>
    <mergeCell ref="I82:J82"/>
    <mergeCell ref="K82:L82"/>
    <mergeCell ref="G48:H49"/>
    <mergeCell ref="E58:E61"/>
    <mergeCell ref="M63:M66"/>
    <mergeCell ref="J68:J70"/>
    <mergeCell ref="I85:J85"/>
    <mergeCell ref="F43:F46"/>
    <mergeCell ref="I84:J84"/>
    <mergeCell ref="E85:F85"/>
    <mergeCell ref="G84:H84"/>
    <mergeCell ref="G85:H85"/>
    <mergeCell ref="E84:F84"/>
    <mergeCell ref="E81:F81"/>
    <mergeCell ref="G81:H8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10" zoomScaleNormal="110" zoomScaleSheetLayoutView="140" zoomScalePageLayoutView="0" workbookViewId="0" topLeftCell="A1">
      <selection activeCell="C80" sqref="C80"/>
    </sheetView>
  </sheetViews>
  <sheetFormatPr defaultColWidth="9.00390625" defaultRowHeight="13.5"/>
  <cols>
    <col min="1" max="1" width="3.75390625" style="23" customWidth="1"/>
    <col min="2" max="2" width="11.625" style="23" customWidth="1"/>
    <col min="3" max="4" width="5.75390625" style="23" customWidth="1"/>
    <col min="5" max="6" width="5.75390625" style="193" customWidth="1"/>
    <col min="7" max="12" width="5.75390625" style="23" customWidth="1"/>
    <col min="13" max="13" width="11.625" style="23" customWidth="1"/>
    <col min="14" max="14" width="3.75390625" style="23" customWidth="1"/>
    <col min="15" max="16384" width="9.00390625" style="23" customWidth="1"/>
  </cols>
  <sheetData>
    <row r="1" spans="1:14" s="21" customFormat="1" ht="28.5" customHeight="1">
      <c r="A1" s="286" t="s">
        <v>305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s="21" customFormat="1" ht="6" customHeight="1">
      <c r="A2" s="50"/>
      <c r="B2" s="50"/>
      <c r="C2" s="50"/>
      <c r="D2" s="50"/>
      <c r="E2" s="168"/>
      <c r="F2" s="168"/>
      <c r="G2" s="50"/>
      <c r="H2" s="50"/>
      <c r="I2" s="50"/>
      <c r="J2" s="50"/>
      <c r="K2" s="50"/>
      <c r="L2" s="50"/>
      <c r="M2" s="50"/>
      <c r="N2" s="50"/>
    </row>
    <row r="3" spans="1:14" s="21" customFormat="1" ht="6" customHeight="1">
      <c r="A3" s="22"/>
      <c r="B3" s="22"/>
      <c r="C3" s="22"/>
      <c r="D3" s="22"/>
      <c r="E3" s="169"/>
      <c r="F3" s="169"/>
      <c r="G3" s="28"/>
      <c r="H3" s="22"/>
      <c r="I3" s="22"/>
      <c r="J3" s="22"/>
      <c r="K3" s="22"/>
      <c r="L3" s="22"/>
      <c r="M3" s="22"/>
      <c r="N3" s="22"/>
    </row>
    <row r="4" spans="1:14" s="21" customFormat="1" ht="6" customHeight="1">
      <c r="A4" s="22"/>
      <c r="B4" s="22"/>
      <c r="C4" s="22"/>
      <c r="D4" s="22"/>
      <c r="E4" s="169"/>
      <c r="F4" s="169"/>
      <c r="G4" s="28"/>
      <c r="H4" s="22"/>
      <c r="I4" s="22"/>
      <c r="J4" s="22"/>
      <c r="K4" s="22"/>
      <c r="L4" s="22"/>
      <c r="M4" s="22"/>
      <c r="N4" s="22"/>
    </row>
    <row r="5" spans="2:14" ht="18" customHeight="1">
      <c r="B5" s="201" t="s">
        <v>249</v>
      </c>
      <c r="C5" s="139" t="s">
        <v>306</v>
      </c>
      <c r="D5" s="139"/>
      <c r="E5" s="170"/>
      <c r="F5" s="170"/>
      <c r="G5" s="139"/>
      <c r="H5" s="139"/>
      <c r="I5" s="200" t="s">
        <v>308</v>
      </c>
      <c r="J5" s="139"/>
      <c r="K5" s="139"/>
      <c r="L5" s="139"/>
      <c r="M5" s="139"/>
      <c r="N5" s="139"/>
    </row>
    <row r="6" spans="1:14" s="24" customFormat="1" ht="15.75" customHeight="1">
      <c r="A6" s="75"/>
      <c r="B6" s="76"/>
      <c r="C6" s="76"/>
      <c r="D6" s="73"/>
      <c r="E6" s="171"/>
      <c r="F6" s="171"/>
      <c r="G6" s="73"/>
      <c r="H6" s="73"/>
      <c r="I6" s="73"/>
      <c r="J6" s="73"/>
      <c r="K6" s="73"/>
      <c r="L6" s="77"/>
      <c r="M6" s="77"/>
      <c r="N6" s="77"/>
    </row>
    <row r="7" spans="1:14" s="24" customFormat="1" ht="15.75" customHeight="1">
      <c r="A7" s="78"/>
      <c r="B7" s="131" t="s">
        <v>207</v>
      </c>
      <c r="C7" s="122">
        <v>1</v>
      </c>
      <c r="D7" s="315" t="s">
        <v>88</v>
      </c>
      <c r="E7" s="315"/>
      <c r="F7" s="248">
        <v>13</v>
      </c>
      <c r="G7" s="122" t="s">
        <v>165</v>
      </c>
      <c r="H7" s="248">
        <v>0</v>
      </c>
      <c r="I7" s="122">
        <v>2</v>
      </c>
      <c r="J7" s="316" t="s">
        <v>89</v>
      </c>
      <c r="K7" s="316"/>
      <c r="L7" s="123"/>
      <c r="M7" s="79"/>
      <c r="N7" s="78"/>
    </row>
    <row r="8" spans="1:13" s="24" customFormat="1" ht="15.75" customHeight="1">
      <c r="A8" s="25"/>
      <c r="C8" s="73"/>
      <c r="D8" s="171"/>
      <c r="E8" s="172"/>
      <c r="F8" s="358" t="s">
        <v>372</v>
      </c>
      <c r="G8" s="358"/>
      <c r="H8" s="358"/>
      <c r="I8" s="63"/>
      <c r="J8" s="63"/>
      <c r="M8" s="25"/>
    </row>
    <row r="9" spans="1:14" s="24" customFormat="1" ht="15.75" customHeight="1">
      <c r="A9" s="25"/>
      <c r="D9" s="73"/>
      <c r="E9" s="171"/>
      <c r="F9" s="172"/>
      <c r="G9" s="63"/>
      <c r="J9" s="99"/>
      <c r="K9" s="63"/>
      <c r="N9" s="25"/>
    </row>
    <row r="10" spans="1:13" s="53" customFormat="1" ht="15.75" customHeight="1">
      <c r="A10" s="52"/>
      <c r="B10" s="1"/>
      <c r="C10" s="1" t="s">
        <v>375</v>
      </c>
      <c r="F10" s="174"/>
      <c r="G10" s="80"/>
      <c r="H10" s="80"/>
      <c r="I10" s="80"/>
      <c r="J10" s="80"/>
      <c r="K10" s="80"/>
      <c r="L10" s="80"/>
      <c r="M10" s="80"/>
    </row>
    <row r="11" spans="1:14" s="24" customFormat="1" ht="15.75" customHeight="1">
      <c r="A11" s="25"/>
      <c r="B11" s="1"/>
      <c r="C11" s="1" t="s">
        <v>374</v>
      </c>
      <c r="D11" s="144"/>
      <c r="E11" s="175"/>
      <c r="F11" s="175"/>
      <c r="G11" s="5"/>
      <c r="H11" s="5"/>
      <c r="I11" s="5"/>
      <c r="J11" s="5"/>
      <c r="K11" s="5"/>
      <c r="L11" s="5"/>
      <c r="M11" s="5"/>
      <c r="N11" s="25"/>
    </row>
    <row r="12" spans="1:13" s="53" customFormat="1" ht="15.75" customHeight="1">
      <c r="A12" s="52"/>
      <c r="B12" s="20"/>
      <c r="C12" s="80"/>
      <c r="D12" s="80"/>
      <c r="E12" s="174"/>
      <c r="F12" s="174"/>
      <c r="G12" s="80"/>
      <c r="H12" s="80"/>
      <c r="I12" s="80"/>
      <c r="J12" s="80"/>
      <c r="K12" s="80"/>
      <c r="L12" s="80"/>
      <c r="M12" s="80"/>
    </row>
    <row r="13" spans="2:14" ht="18" customHeight="1">
      <c r="B13" s="201" t="s">
        <v>250</v>
      </c>
      <c r="C13" s="203" t="s">
        <v>307</v>
      </c>
      <c r="D13" s="139"/>
      <c r="E13" s="170"/>
      <c r="F13" s="170"/>
      <c r="G13" s="139"/>
      <c r="H13" s="139"/>
      <c r="I13" s="200" t="s">
        <v>309</v>
      </c>
      <c r="J13" s="139"/>
      <c r="K13" s="139"/>
      <c r="L13" s="139"/>
      <c r="M13" s="139"/>
      <c r="N13" s="139"/>
    </row>
    <row r="14" spans="1:14" ht="18">
      <c r="A14" s="51"/>
      <c r="B14" s="201"/>
      <c r="C14" s="203" t="s">
        <v>311</v>
      </c>
      <c r="D14" s="139"/>
      <c r="E14" s="170"/>
      <c r="F14" s="170"/>
      <c r="G14" s="139"/>
      <c r="H14" s="139"/>
      <c r="I14" s="200" t="s">
        <v>310</v>
      </c>
      <c r="J14" s="139"/>
      <c r="K14" s="139"/>
      <c r="L14" s="60"/>
      <c r="M14" s="59"/>
      <c r="N14" s="59"/>
    </row>
    <row r="15" spans="1:14" s="24" customFormat="1" ht="6.75" customHeight="1">
      <c r="A15" s="31"/>
      <c r="B15" s="31"/>
      <c r="C15" s="26"/>
      <c r="D15" s="70"/>
      <c r="E15" s="177"/>
      <c r="F15" s="178"/>
      <c r="I15" s="29"/>
      <c r="J15" s="67"/>
      <c r="K15" s="55"/>
      <c r="L15" s="26"/>
      <c r="M15" s="31"/>
      <c r="N15" s="31"/>
    </row>
    <row r="16" spans="1:14" s="24" customFormat="1" ht="6.75" customHeight="1">
      <c r="A16"/>
      <c r="B16"/>
      <c r="C16"/>
      <c r="D16"/>
      <c r="E16"/>
      <c r="F16" s="178"/>
      <c r="I16" s="29"/>
      <c r="J16"/>
      <c r="K16"/>
      <c r="L16"/>
      <c r="M16"/>
      <c r="N16"/>
    </row>
    <row r="17" spans="1:14" s="24" customFormat="1" ht="6.75" customHeight="1">
      <c r="A17"/>
      <c r="B17"/>
      <c r="C17"/>
      <c r="D17"/>
      <c r="E17"/>
      <c r="F17" s="177"/>
      <c r="I17" s="67"/>
      <c r="J17"/>
      <c r="K17"/>
      <c r="L17"/>
      <c r="M17"/>
      <c r="N17"/>
    </row>
    <row r="18" spans="1:14" s="24" customFormat="1" ht="6.75" customHeight="1">
      <c r="A18"/>
      <c r="B18"/>
      <c r="C18"/>
      <c r="D18"/>
      <c r="E18"/>
      <c r="F18" s="180"/>
      <c r="I18" s="61"/>
      <c r="J18"/>
      <c r="K18"/>
      <c r="L18"/>
      <c r="M18"/>
      <c r="N18"/>
    </row>
    <row r="19" spans="3:14" s="24" customFormat="1" ht="6.75" customHeight="1">
      <c r="C19" s="26"/>
      <c r="D19" s="26"/>
      <c r="E19" s="178"/>
      <c r="F19" s="180"/>
      <c r="I19" s="61"/>
      <c r="J19" s="29"/>
      <c r="K19" s="26"/>
      <c r="L19" s="26"/>
      <c r="M19" s="271" t="str">
        <f>IF(N19="","",VLOOKUP(N19,'一覧'!$H$1:$I$24,2,0))</f>
        <v>水口</v>
      </c>
      <c r="N19" s="288">
        <v>8</v>
      </c>
    </row>
    <row r="20" spans="3:14" s="24" customFormat="1" ht="6.75" customHeight="1" thickBot="1">
      <c r="C20"/>
      <c r="D20"/>
      <c r="E20"/>
      <c r="F20" s="177"/>
      <c r="I20" s="67"/>
      <c r="J20" s="67"/>
      <c r="K20" s="227"/>
      <c r="L20" s="226"/>
      <c r="M20" s="296">
        <f>IF(L20="","",VLOOKUP(L20,'一覧'!$H$1:$I$24,2,0))</f>
      </c>
      <c r="N20" s="288"/>
    </row>
    <row r="21" spans="3:14" s="24" customFormat="1" ht="6.75" customHeight="1" thickTop="1">
      <c r="C21"/>
      <c r="D21"/>
      <c r="E21"/>
      <c r="F21" s="177"/>
      <c r="I21" s="67"/>
      <c r="J21" s="355">
        <v>11</v>
      </c>
      <c r="K21" s="61"/>
      <c r="L21" s="26"/>
      <c r="M21" s="296">
        <f>IF(L21="","",VLOOKUP(L21,'一覧'!$H$1:$I$24,2,0))</f>
      </c>
      <c r="N21" s="288"/>
    </row>
    <row r="22" spans="1:14" s="24" customFormat="1" ht="6.75" customHeight="1">
      <c r="A22" s="288">
        <v>1</v>
      </c>
      <c r="B22" s="271" t="str">
        <f>IF(A22="","",VLOOKUP(A22,'一覧'!$H$1:$I$24,2,0))</f>
        <v>大津商業</v>
      </c>
      <c r="C22"/>
      <c r="D22"/>
      <c r="E22"/>
      <c r="F22" s="177"/>
      <c r="I22" s="67"/>
      <c r="J22" s="355"/>
      <c r="K22" s="344" t="s">
        <v>16</v>
      </c>
      <c r="L22" s="83"/>
      <c r="M22" s="296">
        <f>IF(L22="","",VLOOKUP(L22,'一覧'!$H$1:$I$24,2,0))</f>
      </c>
      <c r="N22" s="288"/>
    </row>
    <row r="23" spans="1:14" s="24" customFormat="1" ht="6.75" customHeight="1" thickBot="1">
      <c r="A23" s="288"/>
      <c r="B23" s="296">
        <f>IF(A23="","",VLOOKUP(A23,'一覧'!$H$1:$I$24,2,0))</f>
      </c>
      <c r="C23" s="231"/>
      <c r="D23" s="231"/>
      <c r="E23" s="231"/>
      <c r="F23" s="199"/>
      <c r="I23" s="67"/>
      <c r="J23" s="356"/>
      <c r="K23" s="325"/>
      <c r="L23" s="83"/>
      <c r="M23" s="57"/>
      <c r="N23" s="72"/>
    </row>
    <row r="24" spans="1:14" s="24" customFormat="1" ht="6.75" customHeight="1" thickTop="1">
      <c r="A24" s="288"/>
      <c r="B24" s="296">
        <f>IF(A24="","",VLOOKUP(A24,'一覧'!$H$1:$I$24,2,0))</f>
      </c>
      <c r="C24"/>
      <c r="D24"/>
      <c r="E24"/>
      <c r="F24" s="303">
        <v>6</v>
      </c>
      <c r="I24" s="355">
        <v>7</v>
      </c>
      <c r="J24" s="333">
        <v>4</v>
      </c>
      <c r="K24" s="325"/>
      <c r="L24" s="83"/>
      <c r="M24" s="62"/>
      <c r="N24" s="72"/>
    </row>
    <row r="25" spans="1:14" s="24" customFormat="1" ht="6.75" customHeight="1">
      <c r="A25" s="288"/>
      <c r="B25" s="296">
        <f>IF(A25="","",VLOOKUP(A25,'一覧'!$H$1:$I$24,2,0))</f>
      </c>
      <c r="C25"/>
      <c r="D25"/>
      <c r="E25"/>
      <c r="F25" s="303"/>
      <c r="I25" s="355"/>
      <c r="J25" s="333"/>
      <c r="K25" s="325"/>
      <c r="L25" s="83"/>
      <c r="M25" s="271" t="str">
        <f>IF(N25="","",VLOOKUP(N25,'一覧'!$H$1:$I$24,2,0))</f>
        <v>滋賀短附</v>
      </c>
      <c r="N25" s="288">
        <v>9</v>
      </c>
    </row>
    <row r="26" spans="1:14" s="24" customFormat="1" ht="6.75" customHeight="1">
      <c r="A26" s="204"/>
      <c r="B26" s="205"/>
      <c r="C26"/>
      <c r="D26"/>
      <c r="E26"/>
      <c r="F26" s="303"/>
      <c r="G26" s="27"/>
      <c r="H26" s="27"/>
      <c r="I26" s="355"/>
      <c r="J26" s="333"/>
      <c r="K26" s="121"/>
      <c r="L26" s="68"/>
      <c r="M26" s="296">
        <f>IF(L26="","",VLOOKUP(L26,'一覧'!$H$1:$I$24,2,0))</f>
      </c>
      <c r="N26" s="288"/>
    </row>
    <row r="27" spans="3:14" s="24" customFormat="1" ht="6.75" customHeight="1">
      <c r="C27"/>
      <c r="D27"/>
      <c r="E27" s="179"/>
      <c r="F27" s="232"/>
      <c r="G27" s="71"/>
      <c r="H27" s="61"/>
      <c r="I27" s="238"/>
      <c r="J27" s="66"/>
      <c r="K27" s="61"/>
      <c r="L27" s="56"/>
      <c r="M27" s="296">
        <f>IF(L27="","",VLOOKUP(L27,'一覧'!$H$1:$I$24,2,0))</f>
      </c>
      <c r="N27" s="288"/>
    </row>
    <row r="28" spans="3:14" s="24" customFormat="1" ht="6.75" customHeight="1">
      <c r="C28"/>
      <c r="D28"/>
      <c r="E28" s="179"/>
      <c r="F28" s="233"/>
      <c r="G28" s="71"/>
      <c r="H28" s="61"/>
      <c r="I28" s="239"/>
      <c r="J28" s="196"/>
      <c r="K28" s="83"/>
      <c r="L28" s="56"/>
      <c r="M28" s="296">
        <f>IF(L28="","",VLOOKUP(L28,'一覧'!$H$1:$I$24,2,0))</f>
      </c>
      <c r="N28" s="288"/>
    </row>
    <row r="29" spans="3:14" s="24" customFormat="1" ht="6.75" customHeight="1">
      <c r="C29" s="26"/>
      <c r="D29" s="81"/>
      <c r="E29" s="118"/>
      <c r="F29" s="233"/>
      <c r="G29" s="56"/>
      <c r="H29" s="56"/>
      <c r="I29" s="239"/>
      <c r="J29" s="196"/>
      <c r="K29"/>
      <c r="L29"/>
      <c r="M29"/>
      <c r="N29"/>
    </row>
    <row r="30" spans="3:14" s="24" customFormat="1" ht="6.75" customHeight="1">
      <c r="C30" s="26"/>
      <c r="D30" s="81"/>
      <c r="E30" s="337"/>
      <c r="F30" s="233"/>
      <c r="G30" s="56"/>
      <c r="H30" s="56"/>
      <c r="I30" s="239"/>
      <c r="J30" s="349" t="s">
        <v>15</v>
      </c>
      <c r="K30"/>
      <c r="L30"/>
      <c r="M30"/>
      <c r="N30"/>
    </row>
    <row r="31" spans="1:14" s="24" customFormat="1" ht="6.75" customHeight="1" thickBot="1">
      <c r="A31" s="54"/>
      <c r="B31" s="57"/>
      <c r="C31" s="26"/>
      <c r="D31" s="81"/>
      <c r="E31" s="337"/>
      <c r="F31" s="234"/>
      <c r="G31" s="56"/>
      <c r="H31" s="56"/>
      <c r="I31" s="240"/>
      <c r="J31" s="331"/>
      <c r="K31"/>
      <c r="L31"/>
      <c r="M31"/>
      <c r="N31"/>
    </row>
    <row r="32" spans="1:14" s="24" customFormat="1" ht="6.75" customHeight="1" thickTop="1">
      <c r="A32" s="54"/>
      <c r="B32" s="57"/>
      <c r="C32" s="26"/>
      <c r="D32" s="81"/>
      <c r="E32" s="336"/>
      <c r="F32" s="182"/>
      <c r="G32" s="357">
        <v>0</v>
      </c>
      <c r="H32" s="355">
        <v>9</v>
      </c>
      <c r="I32" s="243"/>
      <c r="J32" s="331"/>
      <c r="K32"/>
      <c r="L32"/>
      <c r="M32"/>
      <c r="N32"/>
    </row>
    <row r="33" spans="1:14" s="24" customFormat="1" ht="6.75" customHeight="1">
      <c r="A33" s="54"/>
      <c r="B33" s="57"/>
      <c r="C33" s="26"/>
      <c r="D33" s="81"/>
      <c r="E33" s="336"/>
      <c r="F33" s="185"/>
      <c r="G33" s="357"/>
      <c r="H33" s="355"/>
      <c r="I33" s="243"/>
      <c r="J33" s="331"/>
      <c r="K33"/>
      <c r="L33"/>
      <c r="M33"/>
      <c r="N33"/>
    </row>
    <row r="34" spans="1:14" s="24" customFormat="1" ht="6.75" customHeight="1">
      <c r="A34" s="54"/>
      <c r="B34" s="57"/>
      <c r="C34" s="26"/>
      <c r="D34" s="81"/>
      <c r="E34" s="190"/>
      <c r="F34" s="185"/>
      <c r="G34" s="357"/>
      <c r="H34" s="355"/>
      <c r="I34" s="86"/>
      <c r="J34" s="196"/>
      <c r="K34"/>
      <c r="L34"/>
      <c r="M34"/>
      <c r="N34"/>
    </row>
    <row r="35" spans="1:14" s="24" customFormat="1" ht="6.75" customHeight="1">
      <c r="A35" s="288">
        <v>2</v>
      </c>
      <c r="B35" s="279" t="str">
        <f>IF(A35="","",VLOOKUP(A35,'一覧'!$H$1:$I$24,2,0))</f>
        <v>大津</v>
      </c>
      <c r="C35" s="56"/>
      <c r="D35" s="81"/>
      <c r="E35" s="191"/>
      <c r="F35" s="182"/>
      <c r="G35" s="338" t="s">
        <v>385</v>
      </c>
      <c r="H35" s="339"/>
      <c r="I35" s="86"/>
      <c r="J35" s="100"/>
      <c r="K35" s="83"/>
      <c r="L35" s="56"/>
      <c r="M35" s="271" t="str">
        <f>IF(N35="","",VLOOKUP(N35,'一覧'!$H$1:$I$24,2,0))</f>
        <v>国際情報</v>
      </c>
      <c r="N35" s="288">
        <v>10</v>
      </c>
    </row>
    <row r="36" spans="1:14" s="24" customFormat="1" ht="6.75" customHeight="1" thickBot="1">
      <c r="A36" s="288"/>
      <c r="B36" s="280">
        <f>IF(A36="","",VLOOKUP(A36,'一覧'!$H$1:$I$24,2,0))</f>
      </c>
      <c r="C36" s="223"/>
      <c r="D36" s="224"/>
      <c r="E36" s="177"/>
      <c r="F36" s="182"/>
      <c r="G36" s="338"/>
      <c r="H36" s="339"/>
      <c r="I36" s="86"/>
      <c r="J36" s="100"/>
      <c r="K36" s="227"/>
      <c r="L36" s="223"/>
      <c r="M36" s="296">
        <f>IF(L36="","",VLOOKUP(L36,'一覧'!$H$1:$I$24,2,0))</f>
      </c>
      <c r="N36" s="288"/>
    </row>
    <row r="37" spans="1:14" s="24" customFormat="1" ht="6.75" customHeight="1" thickTop="1">
      <c r="A37" s="288"/>
      <c r="B37" s="280">
        <f>IF(A37="","",VLOOKUP(A37,'一覧'!$H$1:$I$24,2,0))</f>
      </c>
      <c r="C37" s="26"/>
      <c r="D37" s="55"/>
      <c r="E37" s="353">
        <v>8</v>
      </c>
      <c r="F37" s="300">
        <v>1</v>
      </c>
      <c r="G37" s="338"/>
      <c r="H37" s="339"/>
      <c r="I37" s="282">
        <v>0</v>
      </c>
      <c r="J37" s="355">
        <v>7</v>
      </c>
      <c r="K37" s="230"/>
      <c r="L37" s="26"/>
      <c r="M37" s="296">
        <f>IF(L37="","",VLOOKUP(L37,'一覧'!$H$1:$I$24,2,0))</f>
      </c>
      <c r="N37" s="288"/>
    </row>
    <row r="38" spans="1:14" s="24" customFormat="1" ht="6.75" customHeight="1">
      <c r="A38" s="288"/>
      <c r="B38" s="280">
        <f>IF(A38="","",VLOOKUP(A38,'一覧'!$H$1:$I$24,2,0))</f>
      </c>
      <c r="C38" s="26"/>
      <c r="D38" s="343" t="s">
        <v>15</v>
      </c>
      <c r="E38" s="353"/>
      <c r="F38" s="300"/>
      <c r="G38" s="338"/>
      <c r="H38" s="339"/>
      <c r="I38" s="282"/>
      <c r="J38" s="355"/>
      <c r="K38" s="349" t="s">
        <v>15</v>
      </c>
      <c r="L38" s="83"/>
      <c r="M38" s="296">
        <f>IF(L38="","",VLOOKUP(L38,'一覧'!$H$1:$I$24,2,0))</f>
      </c>
      <c r="N38" s="288"/>
    </row>
    <row r="39" spans="1:14" s="24" customFormat="1" ht="6.75" customHeight="1" thickBot="1">
      <c r="A39" s="54"/>
      <c r="B39" s="57"/>
      <c r="C39" s="26"/>
      <c r="D39" s="343"/>
      <c r="E39" s="354"/>
      <c r="F39" s="300"/>
      <c r="G39" s="338"/>
      <c r="H39" s="339"/>
      <c r="I39" s="282"/>
      <c r="J39" s="356"/>
      <c r="K39" s="331"/>
      <c r="L39" s="83"/>
      <c r="M39" s="57"/>
      <c r="N39" s="54"/>
    </row>
    <row r="40" spans="1:14" s="24" customFormat="1" ht="6.75" customHeight="1" thickTop="1">
      <c r="A40" s="54"/>
      <c r="B40" s="57"/>
      <c r="C40" s="26"/>
      <c r="D40" s="343"/>
      <c r="E40" s="295">
        <v>0</v>
      </c>
      <c r="F40" s="178"/>
      <c r="G40" s="338"/>
      <c r="H40" s="339"/>
      <c r="I40" s="29"/>
      <c r="J40" s="282">
        <v>0</v>
      </c>
      <c r="K40" s="331"/>
      <c r="L40" s="83"/>
      <c r="M40" s="57"/>
      <c r="N40" s="54"/>
    </row>
    <row r="41" spans="1:14" s="24" customFormat="1" ht="6.75" customHeight="1">
      <c r="A41" s="288">
        <v>3</v>
      </c>
      <c r="B41" s="292" t="str">
        <f>IF(A41="","",VLOOKUP(A41,'一覧'!$H$1:$I$24,2,0))</f>
        <v>長浜北星・八日市・甲南・水口東</v>
      </c>
      <c r="C41" s="26"/>
      <c r="D41" s="343"/>
      <c r="E41" s="295"/>
      <c r="F41" s="178"/>
      <c r="G41" s="350" t="s">
        <v>386</v>
      </c>
      <c r="H41" s="351"/>
      <c r="I41" s="29"/>
      <c r="J41" s="282"/>
      <c r="K41" s="331"/>
      <c r="L41" s="83"/>
      <c r="M41" s="271" t="str">
        <f>IF(N41="","",VLOOKUP(N41,'一覧'!$H$1:$I$24,2,0))</f>
        <v>玉川</v>
      </c>
      <c r="N41" s="288">
        <v>11</v>
      </c>
    </row>
    <row r="42" spans="1:14" s="24" customFormat="1" ht="6.75" customHeight="1">
      <c r="A42" s="288"/>
      <c r="B42" s="292">
        <f>IF(A42="","",VLOOKUP(A42,'一覧'!$H$1:$I$24,2,0))</f>
      </c>
      <c r="C42" s="65"/>
      <c r="D42" s="119"/>
      <c r="E42" s="295"/>
      <c r="F42" s="178"/>
      <c r="G42" s="352"/>
      <c r="H42" s="351"/>
      <c r="I42" s="29"/>
      <c r="J42" s="282"/>
      <c r="K42" s="142"/>
      <c r="L42" s="65"/>
      <c r="M42" s="271">
        <f>IF(L42="","",VLOOKUP(L42,'一覧'!$H$1:$I$24,2,0))</f>
      </c>
      <c r="N42" s="288"/>
    </row>
    <row r="43" spans="1:14" s="24" customFormat="1" ht="6.75" customHeight="1">
      <c r="A43" s="288"/>
      <c r="B43" s="292">
        <f>IF(A43="","",VLOOKUP(A43,'一覧'!$H$1:$I$24,2,0))</f>
      </c>
      <c r="C43" s="26"/>
      <c r="D43" s="26"/>
      <c r="E43" s="178"/>
      <c r="F43" s="183"/>
      <c r="G43" s="345">
        <v>3</v>
      </c>
      <c r="H43" s="347">
        <v>2</v>
      </c>
      <c r="I43" s="29"/>
      <c r="J43" s="29"/>
      <c r="K43" s="26"/>
      <c r="L43" s="26"/>
      <c r="M43" s="271">
        <f>IF(L43="","",VLOOKUP(L43,'一覧'!$H$1:$I$24,2,0))</f>
      </c>
      <c r="N43" s="288"/>
    </row>
    <row r="44" spans="1:14" s="24" customFormat="1" ht="6.75" customHeight="1">
      <c r="A44" s="288"/>
      <c r="B44" s="292">
        <f>IF(A44="","",VLOOKUP(A44,'一覧'!$H$1:$I$24,2,0))</f>
      </c>
      <c r="C44" s="26"/>
      <c r="D44" s="26"/>
      <c r="E44" s="178"/>
      <c r="F44" s="261"/>
      <c r="G44" s="345"/>
      <c r="H44" s="347"/>
      <c r="I44" s="349" t="s">
        <v>366</v>
      </c>
      <c r="J44" s="29"/>
      <c r="K44" s="26"/>
      <c r="L44" s="26"/>
      <c r="M44" s="271">
        <f>IF(L44="","",VLOOKUP(L44,'一覧'!$H$1:$I$24,2,0))</f>
      </c>
      <c r="N44" s="288"/>
    </row>
    <row r="45" spans="1:14" s="24" customFormat="1" ht="6.75" customHeight="1" thickBot="1">
      <c r="A45" s="72"/>
      <c r="B45" s="198"/>
      <c r="C45" s="26"/>
      <c r="D45" s="26"/>
      <c r="E45" s="186"/>
      <c r="F45" s="261"/>
      <c r="G45" s="346"/>
      <c r="H45" s="348"/>
      <c r="I45" s="331"/>
      <c r="J45" s="26"/>
      <c r="K45" s="26"/>
      <c r="L45" s="26"/>
      <c r="M45" s="57"/>
      <c r="N45" s="72"/>
    </row>
    <row r="46" spans="1:14" s="24" customFormat="1" ht="6.75" customHeight="1" thickTop="1">
      <c r="A46" s="72"/>
      <c r="B46" s="57"/>
      <c r="C46" s="26"/>
      <c r="D46" s="26"/>
      <c r="E46" s="186"/>
      <c r="F46" s="261"/>
      <c r="G46" s="246"/>
      <c r="H46" s="102"/>
      <c r="I46" s="331"/>
      <c r="J46" s="26"/>
      <c r="K46" s="26"/>
      <c r="L46" s="26"/>
      <c r="M46" s="57"/>
      <c r="N46" s="54"/>
    </row>
    <row r="47" spans="1:14" s="24" customFormat="1" ht="6.75" customHeight="1">
      <c r="A47" s="54"/>
      <c r="B47" s="62"/>
      <c r="C47" s="26"/>
      <c r="D47" s="26"/>
      <c r="E47" s="178"/>
      <c r="F47" s="261"/>
      <c r="G47" s="246"/>
      <c r="H47" s="102"/>
      <c r="I47" s="331"/>
      <c r="J47" s="29"/>
      <c r="K47" s="26"/>
      <c r="L47" s="26"/>
      <c r="M47" s="62"/>
      <c r="N47" s="54"/>
    </row>
    <row r="48" spans="1:14" s="24" customFormat="1" ht="6.75" customHeight="1">
      <c r="A48" s="288">
        <v>4</v>
      </c>
      <c r="B48" s="271" t="str">
        <f>IF(A48="","",VLOOKUP(A48,'一覧'!$H$1:$I$24,2,0))</f>
        <v>幸福の科学</v>
      </c>
      <c r="C48" s="26"/>
      <c r="D48" s="26"/>
      <c r="E48" s="178"/>
      <c r="F48" s="183"/>
      <c r="G48" s="246"/>
      <c r="H48" s="102"/>
      <c r="I48" s="29"/>
      <c r="J48" s="29"/>
      <c r="K48" s="26"/>
      <c r="L48" s="26"/>
      <c r="M48" s="271" t="str">
        <f>IF(N48="","",VLOOKUP(N48,'一覧'!$H$1:$I$24,2,0))</f>
        <v>八幡商業</v>
      </c>
      <c r="N48" s="288">
        <v>12</v>
      </c>
    </row>
    <row r="49" spans="1:14" s="24" customFormat="1" ht="6.75" customHeight="1">
      <c r="A49" s="288"/>
      <c r="B49" s="296">
        <f>IF(A49="","",VLOOKUP(A49,'一覧'!$H$1:$I$24,2,0))</f>
      </c>
      <c r="C49" s="65"/>
      <c r="D49" s="68"/>
      <c r="E49" s="177"/>
      <c r="F49" s="247"/>
      <c r="G49" s="250"/>
      <c r="H49" s="251"/>
      <c r="I49" s="29"/>
      <c r="J49" s="67"/>
      <c r="K49" s="68"/>
      <c r="L49" s="65"/>
      <c r="M49" s="296">
        <f>IF(L49="","",VLOOKUP(L49,'一覧'!$H$1:$I$24,2,0))</f>
      </c>
      <c r="N49" s="288"/>
    </row>
    <row r="50" spans="1:14" s="24" customFormat="1" ht="6.75" customHeight="1">
      <c r="A50" s="288"/>
      <c r="B50" s="296">
        <f>IF(A50="","",VLOOKUP(A50,'一覧'!$H$1:$I$24,2,0))</f>
      </c>
      <c r="C50" s="26"/>
      <c r="D50" s="71"/>
      <c r="E50" s="340">
        <v>0</v>
      </c>
      <c r="F50" s="247"/>
      <c r="G50" s="250"/>
      <c r="H50" s="251"/>
      <c r="I50" s="29"/>
      <c r="J50" s="317">
        <v>2</v>
      </c>
      <c r="K50" s="61"/>
      <c r="L50" s="26"/>
      <c r="M50" s="296">
        <f>IF(L50="","",VLOOKUP(L50,'一覧'!$H$1:$I$24,2,0))</f>
      </c>
      <c r="N50" s="288"/>
    </row>
    <row r="51" spans="1:14" s="24" customFormat="1" ht="6.75" customHeight="1">
      <c r="A51" s="288"/>
      <c r="B51" s="296">
        <f>IF(A51="","",VLOOKUP(A51,'一覧'!$H$1:$I$24,2,0))</f>
      </c>
      <c r="C51" s="81"/>
      <c r="D51" s="342" t="s">
        <v>15</v>
      </c>
      <c r="E51" s="340"/>
      <c r="F51" s="247"/>
      <c r="G51" s="252"/>
      <c r="H51" s="253"/>
      <c r="I51" s="29"/>
      <c r="J51" s="317"/>
      <c r="K51" s="344"/>
      <c r="L51" s="83"/>
      <c r="M51" s="296">
        <f>IF(L51="","",VLOOKUP(L51,'一覧'!$H$1:$I$24,2,0))</f>
      </c>
      <c r="N51" s="288"/>
    </row>
    <row r="52" spans="1:14" s="24" customFormat="1" ht="6.75" customHeight="1" thickBot="1">
      <c r="A52" s="72"/>
      <c r="B52" s="57"/>
      <c r="C52" s="81"/>
      <c r="D52" s="342"/>
      <c r="E52" s="341"/>
      <c r="F52" s="247"/>
      <c r="G52" s="252"/>
      <c r="H52" s="253"/>
      <c r="I52" s="29"/>
      <c r="J52" s="321"/>
      <c r="K52" s="325"/>
      <c r="L52" s="83"/>
      <c r="M52" s="57"/>
      <c r="N52" s="72"/>
    </row>
    <row r="53" spans="1:14" s="24" customFormat="1" ht="6.75" customHeight="1" thickTop="1">
      <c r="A53" s="72"/>
      <c r="B53" s="57"/>
      <c r="C53" s="81"/>
      <c r="D53" s="343"/>
      <c r="E53" s="332">
        <v>20</v>
      </c>
      <c r="F53" s="311">
        <v>3</v>
      </c>
      <c r="G53" s="245"/>
      <c r="H53" s="120"/>
      <c r="I53" s="333">
        <v>3</v>
      </c>
      <c r="J53" s="334">
        <v>4</v>
      </c>
      <c r="K53" s="325"/>
      <c r="L53" s="83"/>
      <c r="M53" s="62"/>
      <c r="N53" s="72"/>
    </row>
    <row r="54" spans="1:14" s="24" customFormat="1" ht="6.75" customHeight="1">
      <c r="A54" s="288">
        <v>5</v>
      </c>
      <c r="B54" s="279" t="str">
        <f>IF(A54="","",VLOOKUP(A54,'一覧'!$H$1:$I$24,2,0))</f>
        <v>北大津</v>
      </c>
      <c r="C54" s="81"/>
      <c r="D54" s="343"/>
      <c r="E54" s="332"/>
      <c r="F54" s="311"/>
      <c r="G54" s="245"/>
      <c r="H54" s="120"/>
      <c r="I54" s="333"/>
      <c r="J54" s="335"/>
      <c r="K54" s="325"/>
      <c r="L54" s="83"/>
      <c r="M54" s="271" t="str">
        <f>IF(N54="","",VLOOKUP(N54,'一覧'!$H$1:$I$24,2,0))</f>
        <v>草津東</v>
      </c>
      <c r="N54" s="288">
        <v>13</v>
      </c>
    </row>
    <row r="55" spans="1:14" s="24" customFormat="1" ht="6.75" customHeight="1" thickBot="1">
      <c r="A55" s="288"/>
      <c r="B55" s="280">
        <f>IF(A55="","",VLOOKUP(A55,'一覧'!$H$1:$I$24,2,0))</f>
      </c>
      <c r="C55" s="226"/>
      <c r="D55" s="229"/>
      <c r="E55" s="332"/>
      <c r="F55" s="311"/>
      <c r="G55" s="245"/>
      <c r="H55" s="120"/>
      <c r="I55" s="333"/>
      <c r="J55" s="335"/>
      <c r="K55" s="228"/>
      <c r="L55" s="227"/>
      <c r="M55" s="296">
        <f>IF(L55="","",VLOOKUP(L55,'一覧'!$H$1:$I$24,2,0))</f>
      </c>
      <c r="N55" s="288"/>
    </row>
    <row r="56" spans="1:14" s="24" customFormat="1" ht="6.75" customHeight="1" thickTop="1">
      <c r="A56" s="288"/>
      <c r="B56" s="280">
        <f>IF(A56="","",VLOOKUP(A56,'一覧'!$H$1:$I$24,2,0))</f>
      </c>
      <c r="C56" s="26"/>
      <c r="D56" s="56"/>
      <c r="E56" s="179"/>
      <c r="F56" s="185"/>
      <c r="G56" s="245"/>
      <c r="H56" s="120"/>
      <c r="I56" s="98"/>
      <c r="J56" s="66"/>
      <c r="K56" s="61"/>
      <c r="L56" s="56"/>
      <c r="M56" s="296">
        <f>IF(L56="","",VLOOKUP(L56,'一覧'!$H$1:$I$24,2,0))</f>
      </c>
      <c r="N56" s="288"/>
    </row>
    <row r="57" spans="1:14" s="24" customFormat="1" ht="6.75" customHeight="1">
      <c r="A57" s="288"/>
      <c r="B57" s="280">
        <f>IF(A57="","",VLOOKUP(A57,'一覧'!$H$1:$I$24,2,0))</f>
      </c>
      <c r="C57" s="26"/>
      <c r="D57" s="81"/>
      <c r="E57" s="179"/>
      <c r="F57" s="185"/>
      <c r="G57" s="245"/>
      <c r="H57" s="120"/>
      <c r="I57"/>
      <c r="J57" s="163"/>
      <c r="K57" s="83"/>
      <c r="L57" s="56"/>
      <c r="M57" s="296">
        <f>IF(L57="","",VLOOKUP(L57,'一覧'!$H$1:$I$24,2,0))</f>
      </c>
      <c r="N57" s="288"/>
    </row>
    <row r="58" spans="1:14" s="24" customFormat="1" ht="6.75" customHeight="1">
      <c r="A58" s="54"/>
      <c r="B58" s="57"/>
      <c r="C58" s="26"/>
      <c r="D58" s="81"/>
      <c r="E58" s="118"/>
      <c r="F58" s="185"/>
      <c r="G58" s="328">
        <v>5</v>
      </c>
      <c r="H58" s="282">
        <v>0</v>
      </c>
      <c r="I58"/>
      <c r="J58" s="163"/>
      <c r="K58"/>
      <c r="L58"/>
      <c r="M58"/>
      <c r="N58"/>
    </row>
    <row r="59" spans="1:14" s="24" customFormat="1" ht="6.75" customHeight="1">
      <c r="A59" s="54"/>
      <c r="B59" s="57"/>
      <c r="C59" s="26"/>
      <c r="D59" s="81"/>
      <c r="E59" s="336"/>
      <c r="F59" s="185"/>
      <c r="G59" s="328"/>
      <c r="H59" s="282"/>
      <c r="I59"/>
      <c r="J59" s="329" t="s">
        <v>352</v>
      </c>
      <c r="K59"/>
      <c r="L59"/>
      <c r="M59"/>
      <c r="N59"/>
    </row>
    <row r="60" spans="1:14" s="24" customFormat="1" ht="6.75" customHeight="1" thickBot="1">
      <c r="A60" s="54"/>
      <c r="B60" s="57"/>
      <c r="C60" s="26"/>
      <c r="D60" s="81"/>
      <c r="E60" s="336"/>
      <c r="F60" s="244"/>
      <c r="G60" s="328"/>
      <c r="H60" s="282"/>
      <c r="I60" s="235"/>
      <c r="J60" s="330"/>
      <c r="K60"/>
      <c r="L60"/>
      <c r="M60"/>
      <c r="N60"/>
    </row>
    <row r="61" spans="1:14" s="24" customFormat="1" ht="6.75" customHeight="1" thickTop="1">
      <c r="A61" s="54"/>
      <c r="B61" s="57"/>
      <c r="C61" s="26"/>
      <c r="D61" s="81"/>
      <c r="E61" s="337"/>
      <c r="F61" s="241"/>
      <c r="G61" s="165"/>
      <c r="H61" s="165"/>
      <c r="I61" s="236"/>
      <c r="J61" s="331"/>
      <c r="K61"/>
      <c r="L61"/>
      <c r="M61"/>
      <c r="N61"/>
    </row>
    <row r="62" spans="1:14" s="24" customFormat="1" ht="6.75" customHeight="1">
      <c r="A62" s="54"/>
      <c r="B62" s="57"/>
      <c r="C62" s="26"/>
      <c r="D62" s="81"/>
      <c r="E62" s="337"/>
      <c r="F62" s="241"/>
      <c r="G62" s="165"/>
      <c r="H62" s="165"/>
      <c r="I62" s="236"/>
      <c r="J62" s="331"/>
      <c r="K62"/>
      <c r="L62"/>
      <c r="M62"/>
      <c r="N62"/>
    </row>
    <row r="63" spans="1:14" s="24" customFormat="1" ht="6.75" customHeight="1">
      <c r="A63" s="54"/>
      <c r="B63" s="57"/>
      <c r="C63" s="26"/>
      <c r="D63" s="81"/>
      <c r="E63" s="197"/>
      <c r="F63" s="241"/>
      <c r="G63" s="165"/>
      <c r="H63" s="165"/>
      <c r="I63" s="236"/>
      <c r="J63" s="196"/>
      <c r="K63"/>
      <c r="L63"/>
      <c r="M63"/>
      <c r="N63"/>
    </row>
    <row r="64" spans="1:14" s="24" customFormat="1" ht="6.75" customHeight="1">
      <c r="A64" s="288">
        <v>6</v>
      </c>
      <c r="B64" s="279" t="str">
        <f>IF(A64="","",VLOOKUP(A64,'一覧'!$H$1:$I$24,2,0))</f>
        <v>比叡山</v>
      </c>
      <c r="C64" s="56"/>
      <c r="D64" s="81"/>
      <c r="E64" s="177"/>
      <c r="F64" s="241"/>
      <c r="G64" s="165"/>
      <c r="H64" s="165"/>
      <c r="I64" s="236"/>
      <c r="J64" s="100"/>
      <c r="K64" s="83"/>
      <c r="L64" s="56"/>
      <c r="M64" s="279" t="str">
        <f>IF(N64="","",VLOOKUP(N64,'一覧'!$H$1:$I$24,2,0))</f>
        <v>甲西</v>
      </c>
      <c r="N64" s="288">
        <v>14</v>
      </c>
    </row>
    <row r="65" spans="1:14" s="24" customFormat="1" ht="6.75" customHeight="1" thickBot="1">
      <c r="A65" s="288"/>
      <c r="B65" s="280">
        <f>IF(A65="","",VLOOKUP(A65,'一覧'!$H$1:$I$24,2,0))</f>
      </c>
      <c r="C65" s="223"/>
      <c r="D65" s="224"/>
      <c r="E65" s="177"/>
      <c r="F65" s="242"/>
      <c r="G65" s="69"/>
      <c r="H65" s="84"/>
      <c r="I65" s="237"/>
      <c r="J65" s="100"/>
      <c r="K65" s="55"/>
      <c r="L65" s="56"/>
      <c r="M65" s="280">
        <f>IF(L65="","",VLOOKUP(L65,'一覧'!$H$1:$I$24,2,0))</f>
      </c>
      <c r="N65" s="288"/>
    </row>
    <row r="66" spans="1:14" s="24" customFormat="1" ht="6.75" customHeight="1" thickTop="1">
      <c r="A66" s="288"/>
      <c r="B66" s="280">
        <f>IF(A66="","",VLOOKUP(A66,'一覧'!$H$1:$I$24,2,0))</f>
      </c>
      <c r="C66" s="26"/>
      <c r="D66" s="55"/>
      <c r="E66" s="303">
        <v>5</v>
      </c>
      <c r="F66" s="303">
        <v>4</v>
      </c>
      <c r="G66" s="69"/>
      <c r="H66" s="84"/>
      <c r="I66" s="320">
        <v>11</v>
      </c>
      <c r="J66" s="317">
        <v>1</v>
      </c>
      <c r="K66" s="85"/>
      <c r="L66" s="82"/>
      <c r="M66" s="280">
        <f>IF(L66="","",VLOOKUP(L66,'一覧'!$H$1:$I$24,2,0))</f>
      </c>
      <c r="N66" s="288"/>
    </row>
    <row r="67" spans="1:14" s="24" customFormat="1" ht="6.75" customHeight="1">
      <c r="A67" s="288"/>
      <c r="B67" s="280">
        <f>IF(A67="","",VLOOKUP(A67,'一覧'!$H$1:$I$24,2,0))</f>
      </c>
      <c r="C67" s="26"/>
      <c r="D67" s="322"/>
      <c r="E67" s="303"/>
      <c r="F67" s="303"/>
      <c r="G67" s="69"/>
      <c r="H67" s="84"/>
      <c r="I67" s="320"/>
      <c r="J67" s="317"/>
      <c r="K67" s="323"/>
      <c r="L67" s="83"/>
      <c r="M67" s="280">
        <f>IF(L67="","",VLOOKUP(L67,'一覧'!$H$1:$I$24,2,0))</f>
      </c>
      <c r="N67" s="288"/>
    </row>
    <row r="68" spans="1:14" s="24" customFormat="1" ht="6.75" customHeight="1" thickBot="1">
      <c r="A68" s="54"/>
      <c r="B68" s="57"/>
      <c r="C68" s="26"/>
      <c r="D68" s="322"/>
      <c r="E68" s="304"/>
      <c r="F68" s="303"/>
      <c r="G68"/>
      <c r="H68"/>
      <c r="I68" s="320"/>
      <c r="J68" s="321"/>
      <c r="K68" s="324"/>
      <c r="L68" s="83"/>
      <c r="M68" s="57"/>
      <c r="N68" s="54"/>
    </row>
    <row r="69" spans="1:14" s="24" customFormat="1" ht="6.75" customHeight="1" thickTop="1">
      <c r="A69" s="54"/>
      <c r="B69" s="57"/>
      <c r="C69" s="26"/>
      <c r="D69" s="322"/>
      <c r="E69" s="295">
        <v>1</v>
      </c>
      <c r="F69" s="179"/>
      <c r="G69"/>
      <c r="H69"/>
      <c r="I69"/>
      <c r="J69" s="326">
        <v>4</v>
      </c>
      <c r="K69" s="325"/>
      <c r="L69" s="83"/>
      <c r="M69" s="57"/>
      <c r="N69" s="54"/>
    </row>
    <row r="70" spans="1:14" s="24" customFormat="1" ht="6.75" customHeight="1">
      <c r="A70" s="288">
        <v>7</v>
      </c>
      <c r="B70" s="271" t="str">
        <f>IF(A70="","",VLOOKUP(A70,'一覧'!$H$1:$I$24,2,0))</f>
        <v>石山</v>
      </c>
      <c r="C70" s="26"/>
      <c r="D70" s="322"/>
      <c r="E70" s="295"/>
      <c r="F70" s="192"/>
      <c r="G70"/>
      <c r="H70"/>
      <c r="I70"/>
      <c r="J70" s="327"/>
      <c r="K70" s="325"/>
      <c r="L70" s="83"/>
      <c r="M70" s="271" t="str">
        <f>IF(N70="","",VLOOKUP(N70,'一覧'!$H$1:$I$24,2,0))</f>
        <v>滋賀学園</v>
      </c>
      <c r="N70" s="288">
        <v>15</v>
      </c>
    </row>
    <row r="71" spans="1:14" s="24" customFormat="1" ht="6.75" customHeight="1" thickBot="1">
      <c r="A71" s="288"/>
      <c r="B71" s="271">
        <f>IF(A71="","",VLOOKUP(A71,'一覧'!$H$1:$I$24,2,0))</f>
      </c>
      <c r="C71" s="65"/>
      <c r="D71" s="119"/>
      <c r="E71" s="295"/>
      <c r="F71" s="192"/>
      <c r="G71"/>
      <c r="H71"/>
      <c r="I71"/>
      <c r="J71" s="327"/>
      <c r="K71" s="225"/>
      <c r="L71" s="226"/>
      <c r="M71" s="271">
        <f>IF(L71="","",VLOOKUP(L71,'一覧'!$H$1:$I$24,2,0))</f>
      </c>
      <c r="N71" s="288"/>
    </row>
    <row r="72" spans="1:14" s="24" customFormat="1" ht="6.75" customHeight="1" thickTop="1">
      <c r="A72" s="288"/>
      <c r="B72" s="271">
        <f>IF(A72="","",VLOOKUP(A72,'一覧'!$H$1:$I$24,2,0))</f>
      </c>
      <c r="C72" s="26"/>
      <c r="D72" s="26"/>
      <c r="E72" s="178"/>
      <c r="F72" s="192"/>
      <c r="G72"/>
      <c r="H72"/>
      <c r="I72"/>
      <c r="J72" s="29"/>
      <c r="K72" s="26"/>
      <c r="L72" s="26"/>
      <c r="M72" s="271">
        <f>IF(L72="","",VLOOKUP(L72,'一覧'!$H$1:$I$24,2,0))</f>
      </c>
      <c r="N72" s="288"/>
    </row>
    <row r="73" spans="1:14" s="24" customFormat="1" ht="6.75" customHeight="1">
      <c r="A73" s="288"/>
      <c r="B73" s="271">
        <f>IF(A73="","",VLOOKUP(A73,'一覧'!$H$1:$I$24,2,0))</f>
      </c>
      <c r="C73" s="26"/>
      <c r="D73" s="26"/>
      <c r="E73" s="178"/>
      <c r="F73" s="179"/>
      <c r="G73"/>
      <c r="H73"/>
      <c r="I73"/>
      <c r="J73" s="29"/>
      <c r="K73" s="26"/>
      <c r="L73" s="26"/>
      <c r="M73" s="271">
        <f>IF(L73="","",VLOOKUP(L73,'一覧'!$H$1:$I$24,2,0))</f>
      </c>
      <c r="N73" s="288"/>
    </row>
    <row r="74" spans="1:14" s="24" customFormat="1" ht="6.75" customHeight="1">
      <c r="A74"/>
      <c r="B74"/>
      <c r="C74"/>
      <c r="D74"/>
      <c r="E74" s="192"/>
      <c r="F74" s="178"/>
      <c r="G74" s="26"/>
      <c r="I74"/>
      <c r="J74"/>
      <c r="K74"/>
      <c r="L74"/>
      <c r="M74"/>
      <c r="N74"/>
    </row>
    <row r="75" spans="1:14" s="24" customFormat="1" ht="6.75" customHeight="1">
      <c r="A75"/>
      <c r="B75"/>
      <c r="C75"/>
      <c r="D75"/>
      <c r="E75" s="192"/>
      <c r="F75" s="186"/>
      <c r="G75" s="26"/>
      <c r="J75" s="66"/>
      <c r="K75" s="56"/>
      <c r="L75" s="26"/>
      <c r="M75" s="31"/>
      <c r="N75" s="31"/>
    </row>
    <row r="76" spans="1:14" s="24" customFormat="1" ht="6.75" customHeight="1">
      <c r="A76" s="31"/>
      <c r="B76" s="31"/>
      <c r="C76" s="26"/>
      <c r="D76" s="56"/>
      <c r="E76" s="179"/>
      <c r="F76" s="186"/>
      <c r="G76" s="26"/>
      <c r="J76" s="66"/>
      <c r="K76" s="56"/>
      <c r="L76" s="26"/>
      <c r="M76" s="31"/>
      <c r="N76" s="31"/>
    </row>
    <row r="77" ht="14.25" customHeight="1">
      <c r="C77" s="23" t="s">
        <v>384</v>
      </c>
    </row>
    <row r="78" spans="3:11" ht="14.25" customHeight="1">
      <c r="C78" s="249" t="s">
        <v>382</v>
      </c>
      <c r="K78" s="202" t="s">
        <v>378</v>
      </c>
    </row>
    <row r="79" spans="3:11" ht="14.25" customHeight="1">
      <c r="C79" s="216" t="s">
        <v>395</v>
      </c>
      <c r="K79" s="145" t="s">
        <v>376</v>
      </c>
    </row>
    <row r="80" spans="3:11" ht="14.25" customHeight="1">
      <c r="C80" s="216" t="s">
        <v>383</v>
      </c>
      <c r="K80" s="145" t="s">
        <v>377</v>
      </c>
    </row>
  </sheetData>
  <sheetProtection/>
  <mergeCells count="77">
    <mergeCell ref="A1:N1"/>
    <mergeCell ref="D7:E7"/>
    <mergeCell ref="J7:K7"/>
    <mergeCell ref="F8:H8"/>
    <mergeCell ref="A22:A25"/>
    <mergeCell ref="B22:B25"/>
    <mergeCell ref="M19:M22"/>
    <mergeCell ref="N19:N22"/>
    <mergeCell ref="J21:J23"/>
    <mergeCell ref="M25:M28"/>
    <mergeCell ref="N25:N28"/>
    <mergeCell ref="E30:E33"/>
    <mergeCell ref="J30:J33"/>
    <mergeCell ref="G32:G34"/>
    <mergeCell ref="H32:H34"/>
    <mergeCell ref="K22:K25"/>
    <mergeCell ref="J24:J26"/>
    <mergeCell ref="F24:F26"/>
    <mergeCell ref="I24:I26"/>
    <mergeCell ref="M41:M44"/>
    <mergeCell ref="A35:A38"/>
    <mergeCell ref="B35:B38"/>
    <mergeCell ref="M35:M38"/>
    <mergeCell ref="E37:E39"/>
    <mergeCell ref="F37:F39"/>
    <mergeCell ref="J37:J39"/>
    <mergeCell ref="D38:D41"/>
    <mergeCell ref="E40:E42"/>
    <mergeCell ref="J40:J42"/>
    <mergeCell ref="A41:A44"/>
    <mergeCell ref="B41:B44"/>
    <mergeCell ref="N41:N44"/>
    <mergeCell ref="G43:G45"/>
    <mergeCell ref="H43:H45"/>
    <mergeCell ref="F44:F47"/>
    <mergeCell ref="I44:I47"/>
    <mergeCell ref="K38:K41"/>
    <mergeCell ref="N35:N38"/>
    <mergeCell ref="G41:H42"/>
    <mergeCell ref="G35:H40"/>
    <mergeCell ref="I37:I39"/>
    <mergeCell ref="A48:A51"/>
    <mergeCell ref="B48:B51"/>
    <mergeCell ref="M48:M51"/>
    <mergeCell ref="N48:N51"/>
    <mergeCell ref="E50:E52"/>
    <mergeCell ref="J50:J52"/>
    <mergeCell ref="D51:D54"/>
    <mergeCell ref="K51:K54"/>
    <mergeCell ref="N54:N57"/>
    <mergeCell ref="J59:J62"/>
    <mergeCell ref="E53:E55"/>
    <mergeCell ref="F53:F55"/>
    <mergeCell ref="I53:I55"/>
    <mergeCell ref="J53:J55"/>
    <mergeCell ref="M54:M57"/>
    <mergeCell ref="E59:E62"/>
    <mergeCell ref="A54:A57"/>
    <mergeCell ref="B54:B57"/>
    <mergeCell ref="I66:I68"/>
    <mergeCell ref="J66:J68"/>
    <mergeCell ref="D67:D70"/>
    <mergeCell ref="K67:K70"/>
    <mergeCell ref="E69:E71"/>
    <mergeCell ref="J69:J71"/>
    <mergeCell ref="G58:G60"/>
    <mergeCell ref="H58:H60"/>
    <mergeCell ref="A70:A73"/>
    <mergeCell ref="B70:B73"/>
    <mergeCell ref="M70:M73"/>
    <mergeCell ref="N70:N73"/>
    <mergeCell ref="A64:A67"/>
    <mergeCell ref="B64:B67"/>
    <mergeCell ref="M64:M67"/>
    <mergeCell ref="N64:N67"/>
    <mergeCell ref="E66:E68"/>
    <mergeCell ref="F66:F6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V35"/>
  <sheetViews>
    <sheetView view="pageBreakPreview" zoomScale="120" zoomScaleSheetLayoutView="120" zoomScalePageLayoutView="0" workbookViewId="0" topLeftCell="A4">
      <selection activeCell="B9" sqref="B9:C9"/>
    </sheetView>
  </sheetViews>
  <sheetFormatPr defaultColWidth="9.00390625" defaultRowHeight="18" customHeight="1"/>
  <cols>
    <col min="1" max="1" width="5.625" style="33" customWidth="1"/>
    <col min="2" max="3" width="7.625" style="33" customWidth="1"/>
    <col min="4" max="15" width="4.625" style="33" customWidth="1"/>
    <col min="16" max="16" width="6.625" style="33" customWidth="1"/>
    <col min="17" max="19" width="4.625" style="34" customWidth="1"/>
    <col min="20" max="24" width="4.625" style="33" customWidth="1"/>
    <col min="25" max="16384" width="9.00390625" style="33" customWidth="1"/>
  </cols>
  <sheetData>
    <row r="2" spans="2:21" ht="30" customHeight="1">
      <c r="B2" s="373" t="s">
        <v>45</v>
      </c>
      <c r="C2" s="373"/>
      <c r="D2" s="376" t="s">
        <v>187</v>
      </c>
      <c r="E2" s="376"/>
      <c r="F2" s="376"/>
      <c r="G2" s="376"/>
      <c r="H2" s="376"/>
      <c r="K2" s="45" t="s">
        <v>57</v>
      </c>
      <c r="L2" s="45"/>
      <c r="M2" s="45"/>
      <c r="N2" s="45"/>
      <c r="O2" s="45"/>
      <c r="P2" s="45"/>
      <c r="Q2" s="46"/>
      <c r="R2" s="46"/>
      <c r="S2" s="46"/>
      <c r="T2" s="45"/>
      <c r="U2" s="45"/>
    </row>
    <row r="3" spans="11:22" ht="18" customHeight="1">
      <c r="K3" s="369" t="s">
        <v>58</v>
      </c>
      <c r="L3" s="369"/>
      <c r="M3" s="369" t="s">
        <v>323</v>
      </c>
      <c r="N3" s="369"/>
      <c r="O3" s="369"/>
      <c r="P3" s="369"/>
      <c r="Q3" s="369"/>
      <c r="R3" s="369"/>
      <c r="S3" s="369"/>
      <c r="T3" s="369"/>
      <c r="U3" s="377"/>
      <c r="V3" s="39"/>
    </row>
    <row r="4" spans="2:22" ht="18" customHeight="1">
      <c r="B4" s="373" t="s">
        <v>46</v>
      </c>
      <c r="C4" s="373"/>
      <c r="D4" s="58" t="s">
        <v>321</v>
      </c>
      <c r="E4" s="58"/>
      <c r="F4" s="58"/>
      <c r="G4" s="58"/>
      <c r="H4" s="58"/>
      <c r="I4" s="58"/>
      <c r="K4" s="369" t="s">
        <v>47</v>
      </c>
      <c r="L4" s="369"/>
      <c r="M4" s="369" t="s">
        <v>322</v>
      </c>
      <c r="N4" s="369"/>
      <c r="O4" s="369"/>
      <c r="P4" s="369"/>
      <c r="Q4" s="369"/>
      <c r="R4" s="369"/>
      <c r="S4" s="369"/>
      <c r="T4" s="369"/>
      <c r="U4" s="378"/>
      <c r="V4" s="39"/>
    </row>
    <row r="5" ht="18" customHeight="1">
      <c r="D5" s="33" t="s">
        <v>48</v>
      </c>
    </row>
    <row r="6" spans="2:4" ht="18" customHeight="1">
      <c r="B6" s="33" t="s">
        <v>0</v>
      </c>
      <c r="C6" s="365" t="s">
        <v>44</v>
      </c>
      <c r="D6" s="365"/>
    </row>
    <row r="7" spans="2:19" s="40" customFormat="1" ht="18" customHeight="1">
      <c r="B7" s="374" t="s">
        <v>49</v>
      </c>
      <c r="C7" s="375"/>
      <c r="D7" s="41">
        <v>1</v>
      </c>
      <c r="E7" s="41">
        <v>2</v>
      </c>
      <c r="F7" s="41">
        <v>3</v>
      </c>
      <c r="G7" s="41">
        <v>4</v>
      </c>
      <c r="H7" s="41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 t="s">
        <v>50</v>
      </c>
      <c r="Q7" s="42"/>
      <c r="R7" s="42"/>
      <c r="S7" s="42"/>
    </row>
    <row r="8" spans="1:21" ht="30" customHeight="1">
      <c r="A8" s="33">
        <v>2</v>
      </c>
      <c r="B8" s="363" t="str">
        <f>IF(A8="","",VLOOKUP(A8,'一覧'!$H$1:$I$24,2,0))</f>
        <v>大津</v>
      </c>
      <c r="C8" s="372"/>
      <c r="D8" s="43">
        <v>1</v>
      </c>
      <c r="E8" s="43">
        <v>3</v>
      </c>
      <c r="F8" s="43">
        <v>3</v>
      </c>
      <c r="G8" s="43">
        <v>0</v>
      </c>
      <c r="H8" s="43">
        <v>1</v>
      </c>
      <c r="I8" s="43"/>
      <c r="J8" s="43"/>
      <c r="K8" s="43"/>
      <c r="L8" s="43"/>
      <c r="M8" s="43"/>
      <c r="N8" s="43"/>
      <c r="O8" s="43"/>
      <c r="P8" s="43">
        <f>IF(COUNT(D8:O9)=0,"",SUM(D8:O8))</f>
        <v>8</v>
      </c>
      <c r="Q8" s="359" t="str">
        <f>IF(COUNT(D8:O9)=0,"",VLOOKUP(COUNTA(D9:O9),'一覧'!$A$1:$C$6,2,0))</f>
        <v>５回コールド</v>
      </c>
      <c r="R8" s="360"/>
      <c r="S8" s="360"/>
      <c r="T8" s="360"/>
      <c r="U8" s="360"/>
    </row>
    <row r="9" spans="1:21" ht="30" customHeight="1">
      <c r="A9" s="33">
        <v>3</v>
      </c>
      <c r="B9" s="370" t="str">
        <f>IF(A9="","",VLOOKUP(A9,'一覧'!$H$1:$I$24,2,0))</f>
        <v>長浜北星・八日市・甲南・水口東</v>
      </c>
      <c r="C9" s="371"/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/>
      <c r="J9" s="43"/>
      <c r="K9" s="43"/>
      <c r="L9" s="43"/>
      <c r="M9" s="43"/>
      <c r="N9" s="43"/>
      <c r="O9" s="43"/>
      <c r="P9" s="43">
        <f>IF(COUNT(D9:O10)=0,"",SUM(D9:O9))</f>
        <v>0</v>
      </c>
      <c r="Q9" s="359"/>
      <c r="R9" s="360"/>
      <c r="S9" s="360"/>
      <c r="T9" s="360"/>
      <c r="U9" s="360" t="str">
        <f>IF(COUNT(D8:O9)=0,"",VLOOKUP(COUNTA(D9:O9),'一覧'!$A$1:$C$6,3,0))</f>
        <v>⑤</v>
      </c>
    </row>
    <row r="10" spans="2:19" s="35" customFormat="1" ht="18" customHeight="1">
      <c r="B10" s="35" t="s">
        <v>38</v>
      </c>
      <c r="C10" s="35" t="s">
        <v>328</v>
      </c>
      <c r="F10" s="35" t="s">
        <v>39</v>
      </c>
      <c r="H10" s="48" t="s">
        <v>329</v>
      </c>
      <c r="I10" s="47"/>
      <c r="J10" s="47"/>
      <c r="K10" s="48"/>
      <c r="L10" s="368" t="s">
        <v>51</v>
      </c>
      <c r="M10" s="368"/>
      <c r="N10" s="48" t="s">
        <v>330</v>
      </c>
      <c r="Q10" s="37"/>
      <c r="R10" s="37"/>
      <c r="S10" s="37"/>
    </row>
    <row r="11" spans="17:19" s="35" customFormat="1" ht="18" customHeight="1">
      <c r="Q11" s="37"/>
      <c r="R11" s="37"/>
      <c r="S11" s="37"/>
    </row>
    <row r="12" spans="2:4" ht="18" customHeight="1">
      <c r="B12" s="33" t="s">
        <v>53</v>
      </c>
      <c r="C12" s="365" t="s">
        <v>44</v>
      </c>
      <c r="D12" s="365"/>
    </row>
    <row r="13" spans="2:19" s="40" customFormat="1" ht="18" customHeight="1">
      <c r="B13" s="367" t="s">
        <v>49</v>
      </c>
      <c r="C13" s="367"/>
      <c r="D13" s="41">
        <v>1</v>
      </c>
      <c r="E13" s="41">
        <v>2</v>
      </c>
      <c r="F13" s="41">
        <v>3</v>
      </c>
      <c r="G13" s="41">
        <v>4</v>
      </c>
      <c r="H13" s="41">
        <v>5</v>
      </c>
      <c r="I13" s="41">
        <v>6</v>
      </c>
      <c r="J13" s="41">
        <v>7</v>
      </c>
      <c r="K13" s="41">
        <v>8</v>
      </c>
      <c r="L13" s="41">
        <v>9</v>
      </c>
      <c r="M13" s="41">
        <v>10</v>
      </c>
      <c r="N13" s="41">
        <v>11</v>
      </c>
      <c r="O13" s="41">
        <v>12</v>
      </c>
      <c r="P13" s="41" t="s">
        <v>50</v>
      </c>
      <c r="Q13" s="42"/>
      <c r="R13" s="42"/>
      <c r="S13" s="42"/>
    </row>
    <row r="14" spans="1:21" ht="30" customHeight="1">
      <c r="A14" s="33">
        <v>14</v>
      </c>
      <c r="B14" s="363" t="str">
        <f>IF(A14="","",VLOOKUP(A14,'一覧'!$H$1:$I$24,2,0))</f>
        <v>甲西</v>
      </c>
      <c r="C14" s="364"/>
      <c r="D14" s="43">
        <v>0</v>
      </c>
      <c r="E14" s="43">
        <v>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/>
      <c r="L14" s="43"/>
      <c r="M14" s="43"/>
      <c r="N14" s="43"/>
      <c r="O14" s="43"/>
      <c r="P14" s="43">
        <f>IF(COUNT(D14:O15)=0,"",SUM(D14:O14))</f>
        <v>1</v>
      </c>
      <c r="Q14" s="359" t="str">
        <f>IF(COUNT(D14:O15)=0,"",VLOOKUP(COUNTA(D15:O15),'一覧'!$A$1:$C$6,2,0))</f>
        <v>　</v>
      </c>
      <c r="R14" s="360"/>
      <c r="S14" s="360"/>
      <c r="T14" s="360"/>
      <c r="U14" s="360"/>
    </row>
    <row r="15" spans="1:21" ht="30" customHeight="1">
      <c r="A15" s="33">
        <v>15</v>
      </c>
      <c r="B15" s="361" t="str">
        <f>IF(A15="","",VLOOKUP(A15,'一覧'!$H$1:$I$24,2,0))</f>
        <v>滋賀学園</v>
      </c>
      <c r="C15" s="362"/>
      <c r="D15" s="43">
        <v>0</v>
      </c>
      <c r="E15" s="43">
        <v>0</v>
      </c>
      <c r="F15" s="43">
        <v>3</v>
      </c>
      <c r="G15" s="43">
        <v>0</v>
      </c>
      <c r="H15" s="43">
        <v>0</v>
      </c>
      <c r="I15" s="43">
        <v>1</v>
      </c>
      <c r="J15" s="43" t="s">
        <v>224</v>
      </c>
      <c r="K15" s="43"/>
      <c r="L15" s="43"/>
      <c r="M15" s="43"/>
      <c r="N15" s="43"/>
      <c r="O15" s="43"/>
      <c r="P15" s="43">
        <f>IF(COUNT(D15:O16)=0,"",SUM(D15:O15))</f>
        <v>4</v>
      </c>
      <c r="Q15" s="359"/>
      <c r="R15" s="360"/>
      <c r="S15" s="360"/>
      <c r="T15" s="360"/>
      <c r="U15" s="360" t="str">
        <f>IF(COUNT(D14:O15)=0,"",VLOOKUP(COUNTA(D15:O15),'一覧'!$A$1:$C$6,3,0))</f>
        <v>　</v>
      </c>
    </row>
    <row r="16" spans="2:19" s="35" customFormat="1" ht="18" customHeight="1">
      <c r="B16" s="35" t="s">
        <v>38</v>
      </c>
      <c r="C16" s="35" t="s">
        <v>188</v>
      </c>
      <c r="F16" s="35" t="s">
        <v>39</v>
      </c>
      <c r="H16" s="48" t="s">
        <v>331</v>
      </c>
      <c r="I16" s="47"/>
      <c r="J16" s="47"/>
      <c r="K16" s="48"/>
      <c r="L16" s="368"/>
      <c r="M16" s="368"/>
      <c r="N16" s="48" t="s">
        <v>298</v>
      </c>
      <c r="O16" s="47"/>
      <c r="Q16" s="37"/>
      <c r="S16" s="37"/>
    </row>
    <row r="17" spans="17:19" s="35" customFormat="1" ht="18" customHeight="1">
      <c r="Q17" s="37"/>
      <c r="R17" s="37"/>
      <c r="S17" s="37"/>
    </row>
    <row r="18" spans="2:4" ht="18" customHeight="1">
      <c r="B18" s="33" t="s">
        <v>54</v>
      </c>
      <c r="C18" s="365" t="s">
        <v>44</v>
      </c>
      <c r="D18" s="365"/>
    </row>
    <row r="19" spans="2:19" s="40" customFormat="1" ht="18" customHeight="1">
      <c r="B19" s="367" t="s">
        <v>49</v>
      </c>
      <c r="C19" s="367"/>
      <c r="D19" s="41">
        <v>1</v>
      </c>
      <c r="E19" s="41">
        <v>2</v>
      </c>
      <c r="F19" s="41">
        <v>3</v>
      </c>
      <c r="G19" s="41">
        <v>4</v>
      </c>
      <c r="H19" s="41">
        <v>5</v>
      </c>
      <c r="I19" s="41">
        <v>6</v>
      </c>
      <c r="J19" s="41">
        <v>7</v>
      </c>
      <c r="K19" s="41">
        <v>8</v>
      </c>
      <c r="L19" s="41">
        <v>9</v>
      </c>
      <c r="M19" s="41">
        <v>10</v>
      </c>
      <c r="N19" s="41">
        <v>11</v>
      </c>
      <c r="O19" s="41">
        <v>12</v>
      </c>
      <c r="P19" s="41" t="s">
        <v>50</v>
      </c>
      <c r="Q19" s="42"/>
      <c r="R19" s="42"/>
      <c r="S19" s="42"/>
    </row>
    <row r="20" spans="1:21" ht="30" customHeight="1">
      <c r="A20" s="33">
        <v>9</v>
      </c>
      <c r="B20" s="361" t="str">
        <f>IF(A20="","",VLOOKUP(A20,'一覧'!$H$1:$I$24,2,0))</f>
        <v>滋賀短附</v>
      </c>
      <c r="C20" s="362"/>
      <c r="D20" s="43">
        <v>3</v>
      </c>
      <c r="E20" s="43">
        <v>0</v>
      </c>
      <c r="F20" s="43">
        <v>0</v>
      </c>
      <c r="G20" s="43">
        <v>0</v>
      </c>
      <c r="H20" s="43">
        <v>1</v>
      </c>
      <c r="I20" s="43">
        <v>0</v>
      </c>
      <c r="J20" s="43"/>
      <c r="K20" s="43"/>
      <c r="L20" s="43"/>
      <c r="M20" s="43"/>
      <c r="N20" s="43"/>
      <c r="O20" s="43"/>
      <c r="P20" s="43">
        <f>IF(COUNT(D20:O21)=0,"",SUM(D20:O20))</f>
        <v>4</v>
      </c>
      <c r="Q20" s="359" t="str">
        <f>IF(COUNT(D20:O21)=0,"",VLOOKUP(COUNTA(D21:O21),'一覧'!$A$1:$C$6,2,0))</f>
        <v>６回コールド</v>
      </c>
      <c r="R20" s="360"/>
      <c r="S20" s="360"/>
      <c r="T20" s="360"/>
      <c r="U20" s="360"/>
    </row>
    <row r="21" spans="1:21" ht="30" customHeight="1">
      <c r="A21" s="33">
        <v>8</v>
      </c>
      <c r="B21" s="363" t="str">
        <f>IF(A21="","",VLOOKUP(A21,'一覧'!$H$1:$I$24,2,0))</f>
        <v>水口</v>
      </c>
      <c r="C21" s="364"/>
      <c r="D21" s="43">
        <v>1</v>
      </c>
      <c r="E21" s="43">
        <v>0</v>
      </c>
      <c r="F21" s="43">
        <v>2</v>
      </c>
      <c r="G21" s="43">
        <v>6</v>
      </c>
      <c r="H21" s="43">
        <v>0</v>
      </c>
      <c r="I21" s="43">
        <v>2</v>
      </c>
      <c r="J21" s="43"/>
      <c r="K21" s="43"/>
      <c r="L21" s="43"/>
      <c r="M21" s="43"/>
      <c r="N21" s="43"/>
      <c r="O21" s="43"/>
      <c r="P21" s="43">
        <f>IF(COUNT(D21:O22)=0,"",SUM(D21:O21))</f>
        <v>11</v>
      </c>
      <c r="Q21" s="359"/>
      <c r="R21" s="360"/>
      <c r="S21" s="360"/>
      <c r="T21" s="360"/>
      <c r="U21" s="360" t="str">
        <f>IF(COUNT(D20:O21)=0,"",VLOOKUP(COUNTA(D21:O21),'一覧'!$A$1:$C$6,3,0))</f>
        <v>⑥</v>
      </c>
    </row>
    <row r="22" spans="2:19" s="35" customFormat="1" ht="18" customHeight="1">
      <c r="B22" s="35" t="s">
        <v>38</v>
      </c>
      <c r="C22" s="35" t="s">
        <v>181</v>
      </c>
      <c r="F22" s="35" t="s">
        <v>39</v>
      </c>
      <c r="H22" s="48" t="s">
        <v>332</v>
      </c>
      <c r="I22" s="47"/>
      <c r="J22" s="47"/>
      <c r="K22" s="48"/>
      <c r="L22" s="49"/>
      <c r="M22" s="49"/>
      <c r="N22" s="48" t="s">
        <v>348</v>
      </c>
      <c r="Q22" s="37"/>
      <c r="R22" s="37"/>
      <c r="S22" s="37"/>
    </row>
    <row r="23" spans="17:19" s="35" customFormat="1" ht="18" customHeight="1">
      <c r="Q23" s="37"/>
      <c r="R23" s="37"/>
      <c r="S23" s="37"/>
    </row>
    <row r="24" spans="2:4" ht="18" customHeight="1">
      <c r="B24" s="33" t="s">
        <v>55</v>
      </c>
      <c r="C24" s="365" t="s">
        <v>44</v>
      </c>
      <c r="D24" s="365"/>
    </row>
    <row r="25" spans="2:19" s="40" customFormat="1" ht="18" customHeight="1">
      <c r="B25" s="367" t="s">
        <v>49</v>
      </c>
      <c r="C25" s="367"/>
      <c r="D25" s="41">
        <v>1</v>
      </c>
      <c r="E25" s="41">
        <v>2</v>
      </c>
      <c r="F25" s="41">
        <v>3</v>
      </c>
      <c r="G25" s="41">
        <v>4</v>
      </c>
      <c r="H25" s="41">
        <v>5</v>
      </c>
      <c r="I25" s="41">
        <v>6</v>
      </c>
      <c r="J25" s="41">
        <v>7</v>
      </c>
      <c r="K25" s="41">
        <v>8</v>
      </c>
      <c r="L25" s="41">
        <v>9</v>
      </c>
      <c r="M25" s="41">
        <v>10</v>
      </c>
      <c r="N25" s="41">
        <v>11</v>
      </c>
      <c r="O25" s="41">
        <v>12</v>
      </c>
      <c r="P25" s="41" t="s">
        <v>50</v>
      </c>
      <c r="Q25" s="42"/>
      <c r="R25" s="42"/>
      <c r="S25" s="42"/>
    </row>
    <row r="26" spans="1:21" ht="30" customHeight="1">
      <c r="A26" s="33">
        <v>7</v>
      </c>
      <c r="B26" s="363" t="str">
        <f>IF(A26="","",VLOOKUP(A26,'一覧'!$H$1:$I$24,2,0))</f>
        <v>石山</v>
      </c>
      <c r="C26" s="364"/>
      <c r="D26" s="43">
        <v>0</v>
      </c>
      <c r="E26" s="43">
        <v>0</v>
      </c>
      <c r="F26" s="43">
        <v>0</v>
      </c>
      <c r="G26" s="43">
        <v>1</v>
      </c>
      <c r="H26" s="43">
        <v>0</v>
      </c>
      <c r="I26" s="43">
        <v>0</v>
      </c>
      <c r="J26" s="43">
        <v>0</v>
      </c>
      <c r="K26" s="43"/>
      <c r="L26" s="43"/>
      <c r="M26" s="43"/>
      <c r="N26" s="43"/>
      <c r="O26" s="43"/>
      <c r="P26" s="43">
        <f>IF(COUNT(D26:O27)=0,"",SUM(D26:O26))</f>
        <v>1</v>
      </c>
      <c r="Q26" s="359" t="str">
        <f>IF(COUNT(D26:O27)=0,"",VLOOKUP(COUNTA(D27:O27),'一覧'!$A$1:$C$6,2,0))</f>
        <v>　</v>
      </c>
      <c r="R26" s="360"/>
      <c r="S26" s="360"/>
      <c r="T26" s="360"/>
      <c r="U26" s="360"/>
    </row>
    <row r="27" spans="1:21" ht="30" customHeight="1">
      <c r="A27" s="33">
        <v>6</v>
      </c>
      <c r="B27" s="363" t="str">
        <f>IF(A27="","",VLOOKUP(A27,'一覧'!$H$1:$I$24,2,0))</f>
        <v>比叡山</v>
      </c>
      <c r="C27" s="364"/>
      <c r="D27" s="43">
        <v>0</v>
      </c>
      <c r="E27" s="43">
        <v>0</v>
      </c>
      <c r="F27" s="43">
        <v>1</v>
      </c>
      <c r="G27" s="43">
        <v>0</v>
      </c>
      <c r="H27" s="43">
        <v>4</v>
      </c>
      <c r="I27" s="43">
        <v>0</v>
      </c>
      <c r="J27" s="43" t="s">
        <v>347</v>
      </c>
      <c r="K27" s="43"/>
      <c r="L27" s="43"/>
      <c r="M27" s="43"/>
      <c r="N27" s="43"/>
      <c r="O27" s="43"/>
      <c r="P27" s="43">
        <f>IF(COUNT(D27:O28)=0,"",SUM(D27:O27))</f>
        <v>5</v>
      </c>
      <c r="Q27" s="359"/>
      <c r="R27" s="360"/>
      <c r="S27" s="360"/>
      <c r="T27" s="360"/>
      <c r="U27" s="360" t="str">
        <f>IF(COUNT(D26:O27)=0,"",VLOOKUP(COUNTA(D27:O27),'一覧'!$A$1:$C$6,3,0))</f>
        <v>　</v>
      </c>
    </row>
    <row r="28" spans="2:19" s="35" customFormat="1" ht="18" customHeight="1">
      <c r="B28" s="35" t="s">
        <v>38</v>
      </c>
      <c r="C28" s="35" t="s">
        <v>246</v>
      </c>
      <c r="F28" s="35" t="s">
        <v>39</v>
      </c>
      <c r="H28" s="48" t="s">
        <v>333</v>
      </c>
      <c r="K28" s="36"/>
      <c r="L28" s="366"/>
      <c r="M28" s="366"/>
      <c r="N28" s="48" t="s">
        <v>299</v>
      </c>
      <c r="Q28" s="37"/>
      <c r="R28" s="36"/>
      <c r="S28" s="37"/>
    </row>
    <row r="29" spans="17:19" s="35" customFormat="1" ht="18" customHeight="1">
      <c r="Q29" s="37"/>
      <c r="R29" s="37"/>
      <c r="S29" s="37"/>
    </row>
    <row r="30" spans="1:19" s="44" customFormat="1" ht="18" customHeight="1" hidden="1">
      <c r="A30" s="33"/>
      <c r="B30" s="33" t="s">
        <v>231</v>
      </c>
      <c r="D30" s="137"/>
      <c r="E30" s="74"/>
      <c r="F30" s="137" t="s">
        <v>247</v>
      </c>
      <c r="G30" s="74"/>
      <c r="H30" s="33"/>
      <c r="I30" s="33"/>
      <c r="J30" s="33"/>
      <c r="K30" s="33"/>
      <c r="L30" s="33"/>
      <c r="M30" s="33"/>
      <c r="N30" s="33"/>
      <c r="O30" s="33"/>
      <c r="P30" s="33"/>
      <c r="Q30" s="38"/>
      <c r="R30" s="38"/>
      <c r="S30" s="38"/>
    </row>
    <row r="31" spans="1:19" s="44" customFormat="1" ht="18" customHeight="1" hidden="1">
      <c r="A31" s="40"/>
      <c r="B31" s="367" t="s">
        <v>49</v>
      </c>
      <c r="C31" s="367"/>
      <c r="D31" s="41">
        <v>1</v>
      </c>
      <c r="E31" s="41">
        <v>2</v>
      </c>
      <c r="F31" s="41">
        <v>3</v>
      </c>
      <c r="G31" s="41">
        <v>4</v>
      </c>
      <c r="H31" s="41">
        <v>5</v>
      </c>
      <c r="I31" s="41">
        <v>6</v>
      </c>
      <c r="J31" s="41">
        <v>7</v>
      </c>
      <c r="K31" s="41">
        <v>8</v>
      </c>
      <c r="L31" s="41">
        <v>9</v>
      </c>
      <c r="M31" s="41">
        <v>10</v>
      </c>
      <c r="N31" s="41">
        <v>11</v>
      </c>
      <c r="O31" s="41">
        <v>12</v>
      </c>
      <c r="P31" s="41" t="s">
        <v>50</v>
      </c>
      <c r="Q31" s="38"/>
      <c r="R31" s="38"/>
      <c r="S31" s="38"/>
    </row>
    <row r="32" spans="1:21" s="44" customFormat="1" ht="30" customHeight="1" hidden="1">
      <c r="A32" s="33">
        <v>2</v>
      </c>
      <c r="B32" s="363" t="s">
        <v>89</v>
      </c>
      <c r="C32" s="36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>
        <f>IF(COUNT(D32:O33)=0,"",SUM(D32:O32))</f>
      </c>
      <c r="Q32" s="359">
        <f>IF(COUNT(D32:O33)=0,"",VLOOKUP(COUNTA(D33:O33),'一覧'!$A$1:$C$6,2,0))</f>
      </c>
      <c r="R32" s="360"/>
      <c r="S32" s="360"/>
      <c r="T32" s="360"/>
      <c r="U32" s="360"/>
    </row>
    <row r="33" spans="1:21" s="44" customFormat="1" ht="30" customHeight="1" hidden="1">
      <c r="A33" s="33">
        <v>1</v>
      </c>
      <c r="B33" s="363" t="s">
        <v>2</v>
      </c>
      <c r="C33" s="36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f>IF(COUNT(D33:O34)=0,"",SUM(D33:O33))</f>
      </c>
      <c r="Q33" s="359"/>
      <c r="R33" s="360"/>
      <c r="S33" s="360"/>
      <c r="T33" s="360"/>
      <c r="U33" s="360">
        <f>IF(COUNT(D32:O33)=0,"",VLOOKUP(COUNTA(D33:O33),'一覧'!$A$1:$C$6,3,0))</f>
      </c>
    </row>
    <row r="34" spans="2:19" s="35" customFormat="1" ht="18" customHeight="1" hidden="1">
      <c r="B34" s="35" t="s">
        <v>38</v>
      </c>
      <c r="C34" s="47" t="s">
        <v>220</v>
      </c>
      <c r="F34" s="35" t="s">
        <v>39</v>
      </c>
      <c r="H34" s="48" t="s">
        <v>238</v>
      </c>
      <c r="I34" s="47"/>
      <c r="J34" s="47"/>
      <c r="K34" s="48" t="s">
        <v>239</v>
      </c>
      <c r="L34" s="64"/>
      <c r="M34" s="64"/>
      <c r="N34" s="48" t="s">
        <v>240</v>
      </c>
      <c r="O34" s="48"/>
      <c r="P34" s="47"/>
      <c r="Q34" s="37"/>
      <c r="R34" s="37"/>
      <c r="S34" s="37"/>
    </row>
    <row r="35" spans="2:19" s="35" customFormat="1" ht="18" customHeight="1" hidden="1">
      <c r="B35" s="35" t="s">
        <v>42</v>
      </c>
      <c r="C35" s="47" t="s">
        <v>241</v>
      </c>
      <c r="H35" s="47"/>
      <c r="Q35" s="37"/>
      <c r="R35" s="37"/>
      <c r="S35" s="37"/>
    </row>
  </sheetData>
  <sheetProtection/>
  <mergeCells count="34">
    <mergeCell ref="B2:C2"/>
    <mergeCell ref="B4:C4"/>
    <mergeCell ref="C6:D6"/>
    <mergeCell ref="B7:C7"/>
    <mergeCell ref="D2:H2"/>
    <mergeCell ref="M3:U3"/>
    <mergeCell ref="M4:U4"/>
    <mergeCell ref="Q8:U9"/>
    <mergeCell ref="L16:M16"/>
    <mergeCell ref="K3:L3"/>
    <mergeCell ref="K4:L4"/>
    <mergeCell ref="B9:C9"/>
    <mergeCell ref="Q14:U15"/>
    <mergeCell ref="B8:C8"/>
    <mergeCell ref="B26:C26"/>
    <mergeCell ref="B27:C27"/>
    <mergeCell ref="B31:C31"/>
    <mergeCell ref="L10:M10"/>
    <mergeCell ref="C12:D12"/>
    <mergeCell ref="B13:C13"/>
    <mergeCell ref="B14:C14"/>
    <mergeCell ref="C18:D18"/>
    <mergeCell ref="B15:C15"/>
    <mergeCell ref="B19:C19"/>
    <mergeCell ref="Q20:U21"/>
    <mergeCell ref="Q32:U33"/>
    <mergeCell ref="B20:C20"/>
    <mergeCell ref="B21:C21"/>
    <mergeCell ref="B33:C33"/>
    <mergeCell ref="C24:D24"/>
    <mergeCell ref="B32:C32"/>
    <mergeCell ref="L28:M28"/>
    <mergeCell ref="Q26:U27"/>
    <mergeCell ref="B25:C25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&amp;C&amp;14-1-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V29"/>
  <sheetViews>
    <sheetView view="pageBreakPreview" zoomScale="120" zoomScaleSheetLayoutView="120" zoomScalePageLayoutView="0" workbookViewId="0" topLeftCell="A12">
      <selection activeCell="Q14" sqref="Q14:U15"/>
    </sheetView>
  </sheetViews>
  <sheetFormatPr defaultColWidth="9.00390625" defaultRowHeight="18" customHeight="1"/>
  <cols>
    <col min="1" max="1" width="5.625" style="33" customWidth="1"/>
    <col min="2" max="3" width="7.625" style="33" customWidth="1"/>
    <col min="4" max="15" width="4.625" style="33" customWidth="1"/>
    <col min="16" max="16" width="6.625" style="33" customWidth="1"/>
    <col min="17" max="19" width="4.625" style="34" customWidth="1"/>
    <col min="20" max="24" width="4.625" style="33" customWidth="1"/>
    <col min="25" max="16384" width="9.00390625" style="33" customWidth="1"/>
  </cols>
  <sheetData>
    <row r="2" spans="2:21" ht="30" customHeight="1">
      <c r="B2" s="373" t="s">
        <v>45</v>
      </c>
      <c r="C2" s="373"/>
      <c r="D2" s="376" t="s">
        <v>187</v>
      </c>
      <c r="E2" s="376"/>
      <c r="F2" s="376"/>
      <c r="G2" s="376"/>
      <c r="H2" s="376"/>
      <c r="K2" s="45" t="s">
        <v>57</v>
      </c>
      <c r="L2" s="45"/>
      <c r="M2" s="45"/>
      <c r="N2" s="45"/>
      <c r="O2" s="45"/>
      <c r="P2" s="45"/>
      <c r="Q2" s="46"/>
      <c r="R2" s="46"/>
      <c r="S2" s="46"/>
      <c r="T2" s="45"/>
      <c r="U2" s="45"/>
    </row>
    <row r="3" spans="11:22" ht="18" customHeight="1">
      <c r="K3" s="369" t="s">
        <v>58</v>
      </c>
      <c r="L3" s="369"/>
      <c r="M3" s="369" t="str">
        <f>'1日-1'!M3:U3</f>
        <v>守山市民グランド・ソフトボール場</v>
      </c>
      <c r="N3" s="369"/>
      <c r="O3" s="369"/>
      <c r="P3" s="369"/>
      <c r="Q3" s="369"/>
      <c r="R3" s="369"/>
      <c r="S3" s="369"/>
      <c r="T3" s="369"/>
      <c r="U3" s="377"/>
      <c r="V3" s="39"/>
    </row>
    <row r="4" spans="2:22" ht="18" customHeight="1">
      <c r="B4" s="373" t="s">
        <v>46</v>
      </c>
      <c r="C4" s="373"/>
      <c r="D4" s="58" t="str">
        <f>'1日-1'!D4</f>
        <v>令和元年5月30日（木）</v>
      </c>
      <c r="E4" s="58"/>
      <c r="F4" s="58"/>
      <c r="G4" s="58"/>
      <c r="H4" s="58"/>
      <c r="I4" s="58"/>
      <c r="K4" s="369" t="s">
        <v>47</v>
      </c>
      <c r="L4" s="369"/>
      <c r="M4" s="369" t="str">
        <f>'1日-1'!M4:U4</f>
        <v>令和元年5月30日～6月2日</v>
      </c>
      <c r="N4" s="369"/>
      <c r="O4" s="369"/>
      <c r="P4" s="369"/>
      <c r="Q4" s="369"/>
      <c r="R4" s="369"/>
      <c r="S4" s="369"/>
      <c r="T4" s="369"/>
      <c r="U4" s="377"/>
      <c r="V4" s="39"/>
    </row>
    <row r="5" ht="18" customHeight="1">
      <c r="D5" s="33" t="s">
        <v>232</v>
      </c>
    </row>
    <row r="6" spans="2:4" ht="18" customHeight="1" hidden="1">
      <c r="B6" s="33" t="s">
        <v>233</v>
      </c>
      <c r="C6" s="365" t="s">
        <v>44</v>
      </c>
      <c r="D6" s="365"/>
    </row>
    <row r="7" spans="2:19" s="40" customFormat="1" ht="18" customHeight="1" hidden="1">
      <c r="B7" s="374" t="s">
        <v>49</v>
      </c>
      <c r="C7" s="375"/>
      <c r="D7" s="41">
        <v>1</v>
      </c>
      <c r="E7" s="41">
        <v>2</v>
      </c>
      <c r="F7" s="41">
        <v>3</v>
      </c>
      <c r="G7" s="41">
        <v>4</v>
      </c>
      <c r="H7" s="41">
        <v>5</v>
      </c>
      <c r="I7" s="41">
        <v>6</v>
      </c>
      <c r="J7" s="41">
        <v>7</v>
      </c>
      <c r="K7" s="41">
        <v>8</v>
      </c>
      <c r="L7" s="41">
        <v>9</v>
      </c>
      <c r="M7" s="41">
        <v>10</v>
      </c>
      <c r="N7" s="41">
        <v>11</v>
      </c>
      <c r="O7" s="41">
        <v>12</v>
      </c>
      <c r="P7" s="41" t="s">
        <v>50</v>
      </c>
      <c r="Q7" s="42"/>
      <c r="R7" s="42"/>
      <c r="S7" s="42"/>
    </row>
    <row r="8" spans="1:21" ht="30" customHeight="1" hidden="1">
      <c r="A8" s="33">
        <v>4</v>
      </c>
      <c r="B8" s="363" t="str">
        <f>IF(A8="","",VLOOKUP(A8,'一覧'!$H$1:$I$24,2,0))</f>
        <v>幸福の科学</v>
      </c>
      <c r="C8" s="364"/>
      <c r="D8" s="43">
        <v>0</v>
      </c>
      <c r="E8" s="43">
        <v>3</v>
      </c>
      <c r="F8" s="43">
        <v>0</v>
      </c>
      <c r="G8" s="43">
        <v>0</v>
      </c>
      <c r="H8" s="43">
        <v>3</v>
      </c>
      <c r="I8" s="43">
        <v>0</v>
      </c>
      <c r="J8" s="43">
        <v>0</v>
      </c>
      <c r="K8" s="43"/>
      <c r="L8" s="43"/>
      <c r="M8" s="43"/>
      <c r="N8" s="43"/>
      <c r="O8" s="43"/>
      <c r="P8" s="43">
        <f>IF(COUNT(D8:O9)=0,"",SUM(D8:O8))</f>
        <v>6</v>
      </c>
      <c r="Q8" s="359" t="str">
        <f>IF(COUNT(D8:O9)=0,"",VLOOKUP(COUNTA(D9:O9),'一覧'!$A$1:$C$6,2,0))</f>
        <v>　</v>
      </c>
      <c r="R8" s="360"/>
      <c r="S8" s="360"/>
      <c r="T8" s="360"/>
      <c r="U8" s="360"/>
    </row>
    <row r="9" spans="1:21" ht="30" customHeight="1" hidden="1">
      <c r="A9" s="33">
        <v>3</v>
      </c>
      <c r="B9" s="363" t="str">
        <f>IF(A9="","",VLOOKUP(A9,'一覧'!$H$1:$I$24,2,0))</f>
        <v>長浜北星・八日市・甲南・水口東</v>
      </c>
      <c r="C9" s="364"/>
      <c r="D9" s="43">
        <v>0</v>
      </c>
      <c r="E9" s="43">
        <v>0</v>
      </c>
      <c r="F9" s="43">
        <v>1</v>
      </c>
      <c r="G9" s="43">
        <v>0</v>
      </c>
      <c r="H9" s="43">
        <v>2</v>
      </c>
      <c r="I9" s="43">
        <v>0</v>
      </c>
      <c r="J9" s="43">
        <v>1</v>
      </c>
      <c r="K9" s="43"/>
      <c r="L9" s="43"/>
      <c r="M9" s="43"/>
      <c r="N9" s="43"/>
      <c r="O9" s="43"/>
      <c r="P9" s="43">
        <f>IF(COUNT(D9:O10)=0,"",SUM(D9:O9))</f>
        <v>4</v>
      </c>
      <c r="Q9" s="359"/>
      <c r="R9" s="360"/>
      <c r="S9" s="360"/>
      <c r="T9" s="360"/>
      <c r="U9" s="360" t="str">
        <f>IF(COUNT(D8:O9)=0,"",VLOOKUP(COUNTA(D9:O9),'一覧'!$A$1:$C$6,3,0))</f>
        <v>　</v>
      </c>
    </row>
    <row r="10" spans="2:19" s="35" customFormat="1" ht="18" customHeight="1" hidden="1">
      <c r="B10" s="35" t="s">
        <v>38</v>
      </c>
      <c r="C10" s="35" t="s">
        <v>188</v>
      </c>
      <c r="F10" s="35" t="s">
        <v>39</v>
      </c>
      <c r="H10" s="48" t="s">
        <v>300</v>
      </c>
      <c r="I10" s="47"/>
      <c r="J10" s="47"/>
      <c r="K10" s="48"/>
      <c r="L10" s="368" t="s">
        <v>234</v>
      </c>
      <c r="M10" s="368"/>
      <c r="N10" s="48" t="s">
        <v>266</v>
      </c>
      <c r="Q10" s="37"/>
      <c r="R10" s="37"/>
      <c r="S10" s="37"/>
    </row>
    <row r="11" spans="17:19" s="35" customFormat="1" ht="18" customHeight="1" hidden="1">
      <c r="Q11" s="37"/>
      <c r="R11" s="37"/>
      <c r="S11" s="37"/>
    </row>
    <row r="12" spans="2:4" ht="18" customHeight="1">
      <c r="B12" s="33" t="s">
        <v>235</v>
      </c>
      <c r="C12" s="365" t="s">
        <v>44</v>
      </c>
      <c r="D12" s="365"/>
    </row>
    <row r="13" spans="2:19" s="40" customFormat="1" ht="18" customHeight="1">
      <c r="B13" s="367" t="s">
        <v>49</v>
      </c>
      <c r="C13" s="367"/>
      <c r="D13" s="41">
        <v>1</v>
      </c>
      <c r="E13" s="41">
        <v>2</v>
      </c>
      <c r="F13" s="41">
        <v>3</v>
      </c>
      <c r="G13" s="41">
        <v>4</v>
      </c>
      <c r="H13" s="41">
        <v>5</v>
      </c>
      <c r="I13" s="41">
        <v>6</v>
      </c>
      <c r="J13" s="41">
        <v>7</v>
      </c>
      <c r="K13" s="41">
        <v>8</v>
      </c>
      <c r="L13" s="41">
        <v>9</v>
      </c>
      <c r="M13" s="41">
        <v>10</v>
      </c>
      <c r="N13" s="41">
        <v>11</v>
      </c>
      <c r="O13" s="41">
        <v>12</v>
      </c>
      <c r="P13" s="41" t="s">
        <v>50</v>
      </c>
      <c r="Q13" s="42"/>
      <c r="R13" s="42"/>
      <c r="S13" s="42"/>
    </row>
    <row r="14" spans="1:21" ht="30" customHeight="1">
      <c r="A14" s="33">
        <v>13</v>
      </c>
      <c r="B14" s="363" t="str">
        <f>IF(A14="","",VLOOKUP(A14,'一覧'!$H$1:$I$24,2,0))</f>
        <v>草津東</v>
      </c>
      <c r="C14" s="364"/>
      <c r="D14" s="34">
        <v>0</v>
      </c>
      <c r="E14" s="43">
        <v>0</v>
      </c>
      <c r="F14" s="43">
        <v>2</v>
      </c>
      <c r="G14" s="43">
        <v>1</v>
      </c>
      <c r="H14" s="43">
        <v>0</v>
      </c>
      <c r="I14" s="43">
        <v>0</v>
      </c>
      <c r="J14" s="43">
        <v>1</v>
      </c>
      <c r="K14" s="43"/>
      <c r="L14" s="43"/>
      <c r="M14" s="43"/>
      <c r="N14" s="43"/>
      <c r="O14" s="43"/>
      <c r="P14" s="43">
        <f>IF(COUNT(D14:O15)=0,"",SUM(C14:M14))</f>
        <v>4</v>
      </c>
      <c r="Q14" s="359" t="str">
        <f>IF(COUNT(D14:O15)=0,"",VLOOKUP(COUNTA(D15:O15),'一覧'!$A$1:$C$6,2,0))</f>
        <v>　</v>
      </c>
      <c r="R14" s="360"/>
      <c r="S14" s="360"/>
      <c r="T14" s="360"/>
      <c r="U14" s="360"/>
    </row>
    <row r="15" spans="1:21" ht="30" customHeight="1">
      <c r="A15" s="33">
        <v>12</v>
      </c>
      <c r="B15" s="361" t="str">
        <f>IF(A15="","",VLOOKUP(A15,'一覧'!$H$1:$I$24,2,0))</f>
        <v>八幡商業</v>
      </c>
      <c r="C15" s="362"/>
      <c r="D15" s="43">
        <v>1</v>
      </c>
      <c r="E15" s="43">
        <v>0</v>
      </c>
      <c r="F15" s="43">
        <v>0</v>
      </c>
      <c r="G15" s="43">
        <v>0</v>
      </c>
      <c r="H15" s="43">
        <v>0</v>
      </c>
      <c r="I15" s="43">
        <v>1</v>
      </c>
      <c r="J15" s="43">
        <v>0</v>
      </c>
      <c r="K15" s="43"/>
      <c r="L15" s="43"/>
      <c r="M15" s="43"/>
      <c r="N15" s="43"/>
      <c r="O15" s="43"/>
      <c r="P15" s="43">
        <f>IF(COUNT(D15:O16)=0,"",SUM(D15:O15))</f>
        <v>2</v>
      </c>
      <c r="Q15" s="359"/>
      <c r="R15" s="360"/>
      <c r="S15" s="360"/>
      <c r="T15" s="360"/>
      <c r="U15" s="360" t="str">
        <f>IF(COUNT(D14:O15)=0,"",VLOOKUP(COUNTA(D15:O15),'一覧'!$A$1:$C$6,3,0))</f>
        <v>　</v>
      </c>
    </row>
    <row r="16" spans="2:19" s="35" customFormat="1" ht="18" customHeight="1">
      <c r="B16" s="35" t="s">
        <v>38</v>
      </c>
      <c r="C16" s="35" t="s">
        <v>339</v>
      </c>
      <c r="F16" s="35" t="s">
        <v>39</v>
      </c>
      <c r="H16" s="48" t="s">
        <v>340</v>
      </c>
      <c r="I16" s="47"/>
      <c r="J16" s="47"/>
      <c r="K16" s="48"/>
      <c r="L16" s="368"/>
      <c r="M16" s="368"/>
      <c r="N16" s="48" t="s">
        <v>303</v>
      </c>
      <c r="Q16" s="37"/>
      <c r="S16" s="37"/>
    </row>
    <row r="17" spans="17:19" s="35" customFormat="1" ht="18" customHeight="1">
      <c r="Q17" s="37"/>
      <c r="R17" s="37"/>
      <c r="S17" s="37"/>
    </row>
    <row r="18" spans="2:4" ht="18" customHeight="1">
      <c r="B18" s="33" t="s">
        <v>236</v>
      </c>
      <c r="C18" s="365" t="s">
        <v>52</v>
      </c>
      <c r="D18" s="365"/>
    </row>
    <row r="19" spans="2:19" s="40" customFormat="1" ht="18" customHeight="1">
      <c r="B19" s="367" t="s">
        <v>49</v>
      </c>
      <c r="C19" s="367"/>
      <c r="D19" s="41">
        <v>1</v>
      </c>
      <c r="E19" s="41">
        <v>2</v>
      </c>
      <c r="F19" s="41">
        <v>3</v>
      </c>
      <c r="G19" s="41">
        <v>4</v>
      </c>
      <c r="H19" s="41">
        <v>5</v>
      </c>
      <c r="I19" s="41">
        <v>6</v>
      </c>
      <c r="J19" s="41">
        <v>7</v>
      </c>
      <c r="K19" s="41">
        <v>8</v>
      </c>
      <c r="L19" s="41">
        <v>9</v>
      </c>
      <c r="M19" s="41">
        <v>10</v>
      </c>
      <c r="N19" s="41">
        <v>11</v>
      </c>
      <c r="O19" s="41">
        <v>12</v>
      </c>
      <c r="P19" s="41" t="s">
        <v>50</v>
      </c>
      <c r="Q19" s="42"/>
      <c r="R19" s="42"/>
      <c r="S19" s="42"/>
    </row>
    <row r="20" spans="1:21" ht="30" customHeight="1">
      <c r="A20" s="33">
        <v>10</v>
      </c>
      <c r="B20" s="363" t="str">
        <f>IF(A20="","",VLOOKUP(A20,'一覧'!$H$1:$I$24,2,0))</f>
        <v>国際情報</v>
      </c>
      <c r="C20" s="364"/>
      <c r="D20" s="43">
        <v>3</v>
      </c>
      <c r="E20" s="43">
        <v>1</v>
      </c>
      <c r="F20" s="43">
        <v>0</v>
      </c>
      <c r="G20" s="43">
        <v>1</v>
      </c>
      <c r="H20" s="43">
        <v>2</v>
      </c>
      <c r="I20" s="43"/>
      <c r="J20" s="43"/>
      <c r="K20" s="43"/>
      <c r="L20" s="43"/>
      <c r="M20" s="43"/>
      <c r="N20" s="43"/>
      <c r="O20" s="43"/>
      <c r="P20" s="43">
        <f>IF(COUNT(D20:O21)=0,"",SUM(D20:O20))</f>
        <v>7</v>
      </c>
      <c r="Q20" s="359" t="str">
        <f>IF(COUNT(D20:O21)=0,"",VLOOKUP(COUNTA(D21:O21),'一覧'!$A$1:$C$6,2,0))</f>
        <v>５回コールド</v>
      </c>
      <c r="R20" s="360"/>
      <c r="S20" s="360"/>
      <c r="T20" s="360"/>
      <c r="U20" s="360"/>
    </row>
    <row r="21" spans="1:21" ht="30" customHeight="1">
      <c r="A21" s="33">
        <v>11</v>
      </c>
      <c r="B21" s="363" t="str">
        <f>IF(A21="","",VLOOKUP(A21,'一覧'!$H$1:$I$24,2,0))</f>
        <v>玉川</v>
      </c>
      <c r="C21" s="364"/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/>
      <c r="K21" s="43"/>
      <c r="L21" s="43"/>
      <c r="M21" s="43"/>
      <c r="N21" s="43"/>
      <c r="O21" s="43"/>
      <c r="P21" s="43">
        <f>IF(COUNT(D21:O22)=0,"",SUM(D21:O21))</f>
        <v>0</v>
      </c>
      <c r="Q21" s="359"/>
      <c r="R21" s="360"/>
      <c r="S21" s="360"/>
      <c r="T21" s="360"/>
      <c r="U21" s="360" t="str">
        <f>IF(COUNT(D20:O21)=0,"",VLOOKUP(COUNTA(D21:O21),'一覧'!$A$1:$C$6,3,0))</f>
        <v>⑤</v>
      </c>
    </row>
    <row r="22" spans="2:19" s="35" customFormat="1" ht="18" customHeight="1">
      <c r="B22" s="35" t="s">
        <v>38</v>
      </c>
      <c r="C22" s="35" t="s">
        <v>341</v>
      </c>
      <c r="F22" s="35" t="s">
        <v>39</v>
      </c>
      <c r="H22" s="48" t="s">
        <v>342</v>
      </c>
      <c r="I22" s="47"/>
      <c r="J22" s="47"/>
      <c r="K22" s="48"/>
      <c r="L22" s="49"/>
      <c r="M22" s="49"/>
      <c r="N22" s="48" t="s">
        <v>343</v>
      </c>
      <c r="Q22" s="37"/>
      <c r="R22" s="37"/>
      <c r="S22" s="37"/>
    </row>
    <row r="23" spans="17:19" s="35" customFormat="1" ht="18" customHeight="1">
      <c r="Q23" s="37"/>
      <c r="R23" s="37"/>
      <c r="S23" s="37"/>
    </row>
    <row r="24" spans="2:4" ht="18" customHeight="1">
      <c r="B24" s="33" t="s">
        <v>237</v>
      </c>
      <c r="C24" s="365" t="s">
        <v>52</v>
      </c>
      <c r="D24" s="365"/>
    </row>
    <row r="25" spans="2:19" s="40" customFormat="1" ht="18" customHeight="1">
      <c r="B25" s="367" t="s">
        <v>49</v>
      </c>
      <c r="C25" s="367"/>
      <c r="D25" s="41">
        <v>1</v>
      </c>
      <c r="E25" s="41">
        <v>2</v>
      </c>
      <c r="F25" s="41">
        <v>3</v>
      </c>
      <c r="G25" s="41">
        <v>4</v>
      </c>
      <c r="H25" s="41">
        <v>5</v>
      </c>
      <c r="I25" s="41">
        <v>6</v>
      </c>
      <c r="J25" s="41">
        <v>7</v>
      </c>
      <c r="K25" s="41">
        <v>8</v>
      </c>
      <c r="L25" s="41">
        <v>9</v>
      </c>
      <c r="M25" s="41">
        <v>10</v>
      </c>
      <c r="N25" s="41">
        <v>11</v>
      </c>
      <c r="O25" s="41">
        <v>12</v>
      </c>
      <c r="P25" s="41" t="s">
        <v>50</v>
      </c>
      <c r="Q25" s="42"/>
      <c r="R25" s="42"/>
      <c r="S25" s="42"/>
    </row>
    <row r="26" spans="1:21" ht="30" customHeight="1">
      <c r="A26" s="33">
        <v>4</v>
      </c>
      <c r="B26" s="363" t="str">
        <f>IF(A26="","",VLOOKUP(A26,'一覧'!$H$1:$I$24,2,0))</f>
        <v>幸福の科学</v>
      </c>
      <c r="C26" s="364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/>
      <c r="J26" s="43"/>
      <c r="K26" s="43"/>
      <c r="L26" s="43"/>
      <c r="M26" s="43"/>
      <c r="N26" s="43"/>
      <c r="O26" s="43"/>
      <c r="P26" s="43">
        <f>IF(COUNT(D26:O27)=0,"",SUM(D26:O26))</f>
        <v>0</v>
      </c>
      <c r="Q26" s="359" t="str">
        <f>IF(COUNT(D26:O27)=0,"",VLOOKUP(COUNTA(D27:O27),'一覧'!$A$1:$C$6,2,0))</f>
        <v>５回コールド</v>
      </c>
      <c r="R26" s="360"/>
      <c r="S26" s="360"/>
      <c r="T26" s="360"/>
      <c r="U26" s="360"/>
    </row>
    <row r="27" spans="1:21" ht="30" customHeight="1">
      <c r="A27" s="33">
        <v>5</v>
      </c>
      <c r="B27" s="363" t="str">
        <f>IF(A27="","",VLOOKUP(A27,'一覧'!$H$1:$I$24,2,0))</f>
        <v>北大津</v>
      </c>
      <c r="C27" s="364"/>
      <c r="D27" s="43">
        <v>11</v>
      </c>
      <c r="E27" s="43">
        <v>1</v>
      </c>
      <c r="F27" s="43">
        <v>3</v>
      </c>
      <c r="G27" s="43">
        <v>5</v>
      </c>
      <c r="H27" s="43" t="s">
        <v>224</v>
      </c>
      <c r="I27" s="43"/>
      <c r="J27" s="43"/>
      <c r="K27" s="43"/>
      <c r="L27" s="43"/>
      <c r="M27" s="43"/>
      <c r="N27" s="43"/>
      <c r="O27" s="43"/>
      <c r="P27" s="43">
        <f>IF(COUNT(D27:O28)=0,"",SUM(D27:O27))</f>
        <v>20</v>
      </c>
      <c r="Q27" s="359"/>
      <c r="R27" s="360"/>
      <c r="S27" s="360"/>
      <c r="T27" s="360"/>
      <c r="U27" s="360" t="str">
        <f>IF(COUNT(D26:O27)=0,"",VLOOKUP(COUNTA(D27:O27),'一覧'!$A$1:$C$6,3,0))</f>
        <v>⑤</v>
      </c>
    </row>
    <row r="28" spans="2:19" s="35" customFormat="1" ht="18" customHeight="1">
      <c r="B28" s="35" t="s">
        <v>38</v>
      </c>
      <c r="C28" s="35" t="s">
        <v>344</v>
      </c>
      <c r="F28" s="35" t="s">
        <v>39</v>
      </c>
      <c r="H28" s="48" t="s">
        <v>300</v>
      </c>
      <c r="K28" s="36"/>
      <c r="L28" s="366"/>
      <c r="M28" s="366"/>
      <c r="N28" s="48" t="s">
        <v>345</v>
      </c>
      <c r="Q28" s="37"/>
      <c r="R28" s="36"/>
      <c r="S28" s="37"/>
    </row>
    <row r="29" spans="17:19" s="35" customFormat="1" ht="18" customHeight="1">
      <c r="Q29" s="37"/>
      <c r="R29" s="37"/>
      <c r="S29" s="37"/>
    </row>
  </sheetData>
  <sheetProtection/>
  <mergeCells count="30">
    <mergeCell ref="L28:M28"/>
    <mergeCell ref="B19:C19"/>
    <mergeCell ref="B21:C21"/>
    <mergeCell ref="C24:D24"/>
    <mergeCell ref="B25:C25"/>
    <mergeCell ref="B9:C9"/>
    <mergeCell ref="B15:C15"/>
    <mergeCell ref="L16:M16"/>
    <mergeCell ref="Q26:U27"/>
    <mergeCell ref="Q14:U15"/>
    <mergeCell ref="B8:C8"/>
    <mergeCell ref="B7:C7"/>
    <mergeCell ref="C18:D18"/>
    <mergeCell ref="B27:C27"/>
    <mergeCell ref="B26:C26"/>
    <mergeCell ref="Q20:U21"/>
    <mergeCell ref="K3:L3"/>
    <mergeCell ref="K4:L4"/>
    <mergeCell ref="B20:C20"/>
    <mergeCell ref="M3:U3"/>
    <mergeCell ref="L10:M10"/>
    <mergeCell ref="M4:U4"/>
    <mergeCell ref="Q8:U9"/>
    <mergeCell ref="B2:C2"/>
    <mergeCell ref="B4:C4"/>
    <mergeCell ref="C6:D6"/>
    <mergeCell ref="D2:H2"/>
    <mergeCell ref="C12:D12"/>
    <mergeCell ref="B14:C14"/>
    <mergeCell ref="B13:C13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&amp;C&amp;14-2-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滋賀県立大津商業高等学校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滋賀県立大津商業高等学校</dc:creator>
  <cp:keywords/>
  <dc:description/>
  <cp:lastModifiedBy>M.MASUDA</cp:lastModifiedBy>
  <cp:lastPrinted>2019-05-31T07:31:56Z</cp:lastPrinted>
  <dcterms:created xsi:type="dcterms:W3CDTF">1998-05-25T08:49:10Z</dcterms:created>
  <dcterms:modified xsi:type="dcterms:W3CDTF">2019-06-08T12:19:21Z</dcterms:modified>
  <cp:category/>
  <cp:version/>
  <cp:contentType/>
  <cp:contentStatus/>
</cp:coreProperties>
</file>